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J:\nové\Práce Mh 2020\nádrže 2021\KAPLICE DOTACE 2 x RYBNÍK + LESNÍ\JERMALSKÉ 2 x\nový rozpočet\"/>
    </mc:Choice>
  </mc:AlternateContent>
  <xr:revisionPtr revIDLastSave="0" documentId="13_ncr:1_{017315ED-2E29-4546-93C5-1D5ACCC0D21A}" xr6:coauthVersionLast="46" xr6:coauthVersionMax="46" xr10:uidLastSave="{00000000-0000-0000-0000-000000000000}"/>
  <bookViews>
    <workbookView xWindow="33135" yWindow="2835" windowWidth="16245" windowHeight="11145" activeTab="6" xr2:uid="{00000000-000D-0000-FFFF-FFFF00000000}"/>
  </bookViews>
  <sheets>
    <sheet name="Rekapitulace stavby" sheetId="1" r:id="rId1"/>
    <sheet name="01 - Hráz" sheetId="2" r:id="rId2"/>
    <sheet name="02 - Výpustné zařízení" sheetId="3" r:id="rId3"/>
    <sheet name="03 - Bezpečnostní přeliv" sheetId="4" r:id="rId4"/>
    <sheet name="04 - Odběrný objekt" sheetId="5" r:id="rId5"/>
    <sheet name="01 - Hráz_01" sheetId="6" r:id="rId6"/>
    <sheet name="02 - Výpustné zařízení_01" sheetId="7" r:id="rId7"/>
    <sheet name="03 - Bezpečnostní přeliv_01" sheetId="8" r:id="rId8"/>
    <sheet name="VON - vedlejší a ostatní ..." sheetId="9" r:id="rId9"/>
    <sheet name="Pokyny pro vyplnění" sheetId="10" r:id="rId10"/>
  </sheets>
  <definedNames>
    <definedName name="_xlnm._FilterDatabase" localSheetId="1" hidden="1">'01 - Hráz'!$C$89:$K$152</definedName>
    <definedName name="_xlnm._FilterDatabase" localSheetId="5" hidden="1">'01 - Hráz_01'!$C$89:$K$151</definedName>
    <definedName name="_xlnm._FilterDatabase" localSheetId="2" hidden="1">'02 - Výpustné zařízení'!$C$93:$K$178</definedName>
    <definedName name="_xlnm._FilterDatabase" localSheetId="6" hidden="1">'02 - Výpustné zařízení_01'!$C$93:$K$178</definedName>
    <definedName name="_xlnm._FilterDatabase" localSheetId="3" hidden="1">'03 - Bezpečnostní přeliv'!$C$89:$K$112</definedName>
    <definedName name="_xlnm._FilterDatabase" localSheetId="7" hidden="1">'03 - Bezpečnostní přeliv_01'!$C$90:$K$134</definedName>
    <definedName name="_xlnm._FilterDatabase" localSheetId="4" hidden="1">'04 - Odběrný objekt'!$C$91:$K$142</definedName>
    <definedName name="_xlnm._FilterDatabase" localSheetId="8" hidden="1">'VON - vedlejší a ostatní ...'!$C$85:$K$107</definedName>
    <definedName name="_xlnm.Print_Titles" localSheetId="1">'01 - Hráz'!$89:$89</definedName>
    <definedName name="_xlnm.Print_Titles" localSheetId="5">'01 - Hráz_01'!$89:$89</definedName>
    <definedName name="_xlnm.Print_Titles" localSheetId="2">'02 - Výpustné zařízení'!$93:$93</definedName>
    <definedName name="_xlnm.Print_Titles" localSheetId="6">'02 - Výpustné zařízení_01'!$93:$93</definedName>
    <definedName name="_xlnm.Print_Titles" localSheetId="3">'03 - Bezpečnostní přeliv'!$89:$89</definedName>
    <definedName name="_xlnm.Print_Titles" localSheetId="7">'03 - Bezpečnostní přeliv_01'!$90:$90</definedName>
    <definedName name="_xlnm.Print_Titles" localSheetId="4">'04 - Odběrný objekt'!$91:$91</definedName>
    <definedName name="_xlnm.Print_Titles" localSheetId="0">'Rekapitulace stavby'!$52:$52</definedName>
    <definedName name="_xlnm.Print_Titles" localSheetId="8">'VON - vedlejší a ostatní ...'!$85:$85</definedName>
    <definedName name="_xlnm.Print_Area" localSheetId="1">'01 - Hráz'!$C$4:$J$41,'01 - Hráz'!$C$47:$J$69,'01 - Hráz'!$C$75:$K$152</definedName>
    <definedName name="_xlnm.Print_Area" localSheetId="5">'01 - Hráz_01'!$C$4:$J$41,'01 - Hráz_01'!$C$47:$J$69,'01 - Hráz_01'!$C$75:$K$151</definedName>
    <definedName name="_xlnm.Print_Area" localSheetId="2">'02 - Výpustné zařízení'!$C$4:$J$41,'02 - Výpustné zařízení'!$C$47:$J$73,'02 - Výpustné zařízení'!$C$79:$K$178</definedName>
    <definedName name="_xlnm.Print_Area" localSheetId="6">'02 - Výpustné zařízení_01'!$C$4:$J$41,'02 - Výpustné zařízení_01'!$C$47:$J$73,'02 - Výpustné zařízení_01'!$C$79:$K$178</definedName>
    <definedName name="_xlnm.Print_Area" localSheetId="3">'03 - Bezpečnostní přeliv'!$C$4:$J$41,'03 - Bezpečnostní přeliv'!$C$47:$J$69,'03 - Bezpečnostní přeliv'!$C$75:$K$112</definedName>
    <definedName name="_xlnm.Print_Area" localSheetId="7">'03 - Bezpečnostní přeliv_01'!$C$4:$J$41,'03 - Bezpečnostní přeliv_01'!$C$47:$J$70,'03 - Bezpečnostní přeliv_01'!$C$76:$K$134</definedName>
    <definedName name="_xlnm.Print_Area" localSheetId="4">'04 - Odběrný objekt'!$C$4:$J$41,'04 - Odběrný objekt'!$C$47:$J$71,'04 - Odběrný objekt'!$C$77:$K$142</definedName>
    <definedName name="_xlnm.Print_Area" localSheetId="9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stavby'!$C$42:$AQ$65</definedName>
    <definedName name="_xlnm.Print_Area" localSheetId="8">'VON - vedlejší a ostatní ...'!$C$4:$J$39,'VON - vedlejší a ostatní ...'!$C$45:$J$67,'VON - vedlejší a ostatní ...'!$C$73:$K$107</definedName>
  </definedNames>
  <calcPr calcId="191029"/>
</workbook>
</file>

<file path=xl/calcChain.xml><?xml version="1.0" encoding="utf-8"?>
<calcChain xmlns="http://schemas.openxmlformats.org/spreadsheetml/2006/main">
  <c r="J37" i="9" l="1"/>
  <c r="J36" i="9"/>
  <c r="AY64" i="1" s="1"/>
  <c r="J35" i="9"/>
  <c r="AX64" i="1"/>
  <c r="BI107" i="9"/>
  <c r="BH107" i="9"/>
  <c r="BG107" i="9"/>
  <c r="BF107" i="9"/>
  <c r="T107" i="9"/>
  <c r="T106" i="9" s="1"/>
  <c r="R107" i="9"/>
  <c r="R106" i="9" s="1"/>
  <c r="P107" i="9"/>
  <c r="P106" i="9" s="1"/>
  <c r="BI105" i="9"/>
  <c r="BH105" i="9"/>
  <c r="BG105" i="9"/>
  <c r="BF105" i="9"/>
  <c r="T105" i="9"/>
  <c r="T104" i="9" s="1"/>
  <c r="R105" i="9"/>
  <c r="R104" i="9" s="1"/>
  <c r="P105" i="9"/>
  <c r="P104" i="9" s="1"/>
  <c r="BI103" i="9"/>
  <c r="BH103" i="9"/>
  <c r="BG103" i="9"/>
  <c r="BF103" i="9"/>
  <c r="T103" i="9"/>
  <c r="R103" i="9"/>
  <c r="P103" i="9"/>
  <c r="BI102" i="9"/>
  <c r="BH102" i="9"/>
  <c r="BG102" i="9"/>
  <c r="BF102" i="9"/>
  <c r="T102" i="9"/>
  <c r="R102" i="9"/>
  <c r="P102" i="9"/>
  <c r="BI101" i="9"/>
  <c r="BH101" i="9"/>
  <c r="BG101" i="9"/>
  <c r="BF101" i="9"/>
  <c r="T101" i="9"/>
  <c r="R101" i="9"/>
  <c r="P101" i="9"/>
  <c r="BI98" i="9"/>
  <c r="BH98" i="9"/>
  <c r="BG98" i="9"/>
  <c r="BF98" i="9"/>
  <c r="T98" i="9"/>
  <c r="R98" i="9"/>
  <c r="P98" i="9"/>
  <c r="BI96" i="9"/>
  <c r="BH96" i="9"/>
  <c r="BG96" i="9"/>
  <c r="BF96" i="9"/>
  <c r="T96" i="9"/>
  <c r="R96" i="9"/>
  <c r="P96" i="9"/>
  <c r="BI91" i="9"/>
  <c r="BH91" i="9"/>
  <c r="BG91" i="9"/>
  <c r="BF91" i="9"/>
  <c r="T91" i="9"/>
  <c r="R91" i="9"/>
  <c r="P91" i="9"/>
  <c r="BI89" i="9"/>
  <c r="BH89" i="9"/>
  <c r="BG89" i="9"/>
  <c r="BF89" i="9"/>
  <c r="T89" i="9"/>
  <c r="R89" i="9"/>
  <c r="P89" i="9"/>
  <c r="J82" i="9"/>
  <c r="F80" i="9"/>
  <c r="E78" i="9"/>
  <c r="J54" i="9"/>
  <c r="F52" i="9"/>
  <c r="E50" i="9"/>
  <c r="J24" i="9"/>
  <c r="E24" i="9"/>
  <c r="J55" i="9" s="1"/>
  <c r="J23" i="9"/>
  <c r="J18" i="9"/>
  <c r="E18" i="9"/>
  <c r="F83" i="9" s="1"/>
  <c r="J17" i="9"/>
  <c r="J15" i="9"/>
  <c r="E15" i="9"/>
  <c r="F82" i="9" s="1"/>
  <c r="J14" i="9"/>
  <c r="J12" i="9"/>
  <c r="J52" i="9" s="1"/>
  <c r="E7" i="9"/>
  <c r="E48" i="9"/>
  <c r="J39" i="8"/>
  <c r="J38" i="8"/>
  <c r="AY63" i="1"/>
  <c r="J37" i="8"/>
  <c r="AX63" i="1"/>
  <c r="BI134" i="8"/>
  <c r="BH134" i="8"/>
  <c r="BG134" i="8"/>
  <c r="BF134" i="8"/>
  <c r="T134" i="8"/>
  <c r="T133" i="8" s="1"/>
  <c r="R134" i="8"/>
  <c r="R133" i="8" s="1"/>
  <c r="P134" i="8"/>
  <c r="P133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7" i="8"/>
  <c r="BH127" i="8"/>
  <c r="BG127" i="8"/>
  <c r="BF127" i="8"/>
  <c r="T127" i="8"/>
  <c r="R127" i="8"/>
  <c r="P127" i="8"/>
  <c r="BI125" i="8"/>
  <c r="BH125" i="8"/>
  <c r="BG125" i="8"/>
  <c r="BF125" i="8"/>
  <c r="T125" i="8"/>
  <c r="R125" i="8"/>
  <c r="P125" i="8"/>
  <c r="BI120" i="8"/>
  <c r="BH120" i="8"/>
  <c r="BG120" i="8"/>
  <c r="BF120" i="8"/>
  <c r="T120" i="8"/>
  <c r="R120" i="8"/>
  <c r="P120" i="8"/>
  <c r="BI116" i="8"/>
  <c r="BH116" i="8"/>
  <c r="BG116" i="8"/>
  <c r="BF116" i="8"/>
  <c r="T116" i="8"/>
  <c r="R116" i="8"/>
  <c r="P116" i="8"/>
  <c r="BI112" i="8"/>
  <c r="BH112" i="8"/>
  <c r="BG112" i="8"/>
  <c r="BF112" i="8"/>
  <c r="T112" i="8"/>
  <c r="R112" i="8"/>
  <c r="P112" i="8"/>
  <c r="BI108" i="8"/>
  <c r="BH108" i="8"/>
  <c r="BG108" i="8"/>
  <c r="BF108" i="8"/>
  <c r="T108" i="8"/>
  <c r="R108" i="8"/>
  <c r="P108" i="8"/>
  <c r="BI103" i="8"/>
  <c r="BH103" i="8"/>
  <c r="BG103" i="8"/>
  <c r="BF103" i="8"/>
  <c r="T103" i="8"/>
  <c r="T102" i="8" s="1"/>
  <c r="R103" i="8"/>
  <c r="R102" i="8"/>
  <c r="P103" i="8"/>
  <c r="P102" i="8" s="1"/>
  <c r="BI98" i="8"/>
  <c r="BH98" i="8"/>
  <c r="BG98" i="8"/>
  <c r="BF98" i="8"/>
  <c r="T98" i="8"/>
  <c r="R98" i="8"/>
  <c r="P98" i="8"/>
  <c r="BI94" i="8"/>
  <c r="BH94" i="8"/>
  <c r="BG94" i="8"/>
  <c r="BF94" i="8"/>
  <c r="T94" i="8"/>
  <c r="R94" i="8"/>
  <c r="P94" i="8"/>
  <c r="J87" i="8"/>
  <c r="F85" i="8"/>
  <c r="E83" i="8"/>
  <c r="J58" i="8"/>
  <c r="F56" i="8"/>
  <c r="E54" i="8"/>
  <c r="J26" i="8"/>
  <c r="E26" i="8"/>
  <c r="J88" i="8"/>
  <c r="J25" i="8"/>
  <c r="J20" i="8"/>
  <c r="E20" i="8"/>
  <c r="F88" i="8"/>
  <c r="J19" i="8"/>
  <c r="J17" i="8"/>
  <c r="E17" i="8"/>
  <c r="F58" i="8" s="1"/>
  <c r="J16" i="8"/>
  <c r="J14" i="8"/>
  <c r="J56" i="8" s="1"/>
  <c r="E7" i="8"/>
  <c r="E79" i="8" s="1"/>
  <c r="J39" i="7"/>
  <c r="J38" i="7"/>
  <c r="AY62" i="1" s="1"/>
  <c r="J37" i="7"/>
  <c r="AX62" i="1" s="1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2" i="7"/>
  <c r="BH162" i="7"/>
  <c r="BG162" i="7"/>
  <c r="BF162" i="7"/>
  <c r="T162" i="7"/>
  <c r="T161" i="7" s="1"/>
  <c r="R162" i="7"/>
  <c r="R161" i="7" s="1"/>
  <c r="P162" i="7"/>
  <c r="P161" i="7" s="1"/>
  <c r="BI159" i="7"/>
  <c r="BH159" i="7"/>
  <c r="BG159" i="7"/>
  <c r="BF159" i="7"/>
  <c r="T159" i="7"/>
  <c r="R159" i="7"/>
  <c r="P159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4" i="7"/>
  <c r="BH124" i="7"/>
  <c r="BG124" i="7"/>
  <c r="BF124" i="7"/>
  <c r="T124" i="7"/>
  <c r="R124" i="7"/>
  <c r="P124" i="7"/>
  <c r="BI122" i="7"/>
  <c r="BH122" i="7"/>
  <c r="BG122" i="7"/>
  <c r="BF122" i="7"/>
  <c r="T122" i="7"/>
  <c r="R122" i="7"/>
  <c r="P122" i="7"/>
  <c r="BI119" i="7"/>
  <c r="BH119" i="7"/>
  <c r="BG119" i="7"/>
  <c r="BF119" i="7"/>
  <c r="T119" i="7"/>
  <c r="R119" i="7"/>
  <c r="P119" i="7"/>
  <c r="BI116" i="7"/>
  <c r="BH116" i="7"/>
  <c r="BG116" i="7"/>
  <c r="BF116" i="7"/>
  <c r="T116" i="7"/>
  <c r="R116" i="7"/>
  <c r="P116" i="7"/>
  <c r="BI114" i="7"/>
  <c r="BH114" i="7"/>
  <c r="BG114" i="7"/>
  <c r="BF114" i="7"/>
  <c r="T114" i="7"/>
  <c r="R114" i="7"/>
  <c r="P114" i="7"/>
  <c r="BI110" i="7"/>
  <c r="BH110" i="7"/>
  <c r="BG110" i="7"/>
  <c r="BF110" i="7"/>
  <c r="T110" i="7"/>
  <c r="R110" i="7"/>
  <c r="P110" i="7"/>
  <c r="BI108" i="7"/>
  <c r="BH108" i="7"/>
  <c r="BG108" i="7"/>
  <c r="BF108" i="7"/>
  <c r="T108" i="7"/>
  <c r="R108" i="7"/>
  <c r="P108" i="7"/>
  <c r="BI106" i="7"/>
  <c r="BH106" i="7"/>
  <c r="BG106" i="7"/>
  <c r="BF106" i="7"/>
  <c r="T106" i="7"/>
  <c r="R106" i="7"/>
  <c r="P106" i="7"/>
  <c r="BI103" i="7"/>
  <c r="BH103" i="7"/>
  <c r="BG103" i="7"/>
  <c r="BF103" i="7"/>
  <c r="T103" i="7"/>
  <c r="R103" i="7"/>
  <c r="P103" i="7"/>
  <c r="BI101" i="7"/>
  <c r="BH101" i="7"/>
  <c r="BG101" i="7"/>
  <c r="BF101" i="7"/>
  <c r="T101" i="7"/>
  <c r="R101" i="7"/>
  <c r="P101" i="7"/>
  <c r="BI99" i="7"/>
  <c r="BH99" i="7"/>
  <c r="BG99" i="7"/>
  <c r="BF99" i="7"/>
  <c r="T99" i="7"/>
  <c r="R99" i="7"/>
  <c r="P99" i="7"/>
  <c r="BI97" i="7"/>
  <c r="BH97" i="7"/>
  <c r="BG97" i="7"/>
  <c r="BF97" i="7"/>
  <c r="T97" i="7"/>
  <c r="R97" i="7"/>
  <c r="P97" i="7"/>
  <c r="J90" i="7"/>
  <c r="F88" i="7"/>
  <c r="E86" i="7"/>
  <c r="J58" i="7"/>
  <c r="F56" i="7"/>
  <c r="E54" i="7"/>
  <c r="J26" i="7"/>
  <c r="E26" i="7"/>
  <c r="J59" i="7" s="1"/>
  <c r="J25" i="7"/>
  <c r="J20" i="7"/>
  <c r="E20" i="7"/>
  <c r="F91" i="7" s="1"/>
  <c r="J19" i="7"/>
  <c r="J17" i="7"/>
  <c r="E17" i="7"/>
  <c r="F90" i="7" s="1"/>
  <c r="J16" i="7"/>
  <c r="J14" i="7"/>
  <c r="J56" i="7"/>
  <c r="E7" i="7"/>
  <c r="E82" i="7" s="1"/>
  <c r="J39" i="6"/>
  <c r="J38" i="6"/>
  <c r="AY61" i="1" s="1"/>
  <c r="J37" i="6"/>
  <c r="AX61" i="1" s="1"/>
  <c r="BI151" i="6"/>
  <c r="BH151" i="6"/>
  <c r="BG151" i="6"/>
  <c r="BF151" i="6"/>
  <c r="T151" i="6"/>
  <c r="T150" i="6" s="1"/>
  <c r="R151" i="6"/>
  <c r="R150" i="6"/>
  <c r="P151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R122" i="6"/>
  <c r="P122" i="6"/>
  <c r="BI120" i="6"/>
  <c r="BH120" i="6"/>
  <c r="BG120" i="6"/>
  <c r="BF120" i="6"/>
  <c r="T120" i="6"/>
  <c r="R120" i="6"/>
  <c r="P120" i="6"/>
  <c r="BI118" i="6"/>
  <c r="BH118" i="6"/>
  <c r="BG118" i="6"/>
  <c r="BF118" i="6"/>
  <c r="T118" i="6"/>
  <c r="R118" i="6"/>
  <c r="P118" i="6"/>
  <c r="BI116" i="6"/>
  <c r="BH116" i="6"/>
  <c r="BG116" i="6"/>
  <c r="BF116" i="6"/>
  <c r="T116" i="6"/>
  <c r="R116" i="6"/>
  <c r="P116" i="6"/>
  <c r="BI113" i="6"/>
  <c r="BH113" i="6"/>
  <c r="BG113" i="6"/>
  <c r="BF113" i="6"/>
  <c r="T113" i="6"/>
  <c r="R113" i="6"/>
  <c r="P113" i="6"/>
  <c r="BI111" i="6"/>
  <c r="BH111" i="6"/>
  <c r="BG111" i="6"/>
  <c r="BF111" i="6"/>
  <c r="T111" i="6"/>
  <c r="R111" i="6"/>
  <c r="P111" i="6"/>
  <c r="BI109" i="6"/>
  <c r="BH109" i="6"/>
  <c r="BG109" i="6"/>
  <c r="BF109" i="6"/>
  <c r="T109" i="6"/>
  <c r="R109" i="6"/>
  <c r="P109" i="6"/>
  <c r="BI106" i="6"/>
  <c r="BH106" i="6"/>
  <c r="BG106" i="6"/>
  <c r="BF106" i="6"/>
  <c r="T106" i="6"/>
  <c r="R106" i="6"/>
  <c r="P106" i="6"/>
  <c r="BI104" i="6"/>
  <c r="BH104" i="6"/>
  <c r="BG104" i="6"/>
  <c r="BF104" i="6"/>
  <c r="T104" i="6"/>
  <c r="R104" i="6"/>
  <c r="P104" i="6"/>
  <c r="BI101" i="6"/>
  <c r="BH101" i="6"/>
  <c r="BG101" i="6"/>
  <c r="BF101" i="6"/>
  <c r="T101" i="6"/>
  <c r="R101" i="6"/>
  <c r="P101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5" i="6"/>
  <c r="BH95" i="6"/>
  <c r="BG95" i="6"/>
  <c r="BF95" i="6"/>
  <c r="T95" i="6"/>
  <c r="R95" i="6"/>
  <c r="P95" i="6"/>
  <c r="BI93" i="6"/>
  <c r="BH93" i="6"/>
  <c r="BG93" i="6"/>
  <c r="BF93" i="6"/>
  <c r="T93" i="6"/>
  <c r="R93" i="6"/>
  <c r="P93" i="6"/>
  <c r="J86" i="6"/>
  <c r="F84" i="6"/>
  <c r="E82" i="6"/>
  <c r="J58" i="6"/>
  <c r="F56" i="6"/>
  <c r="E54" i="6"/>
  <c r="J26" i="6"/>
  <c r="E26" i="6"/>
  <c r="J87" i="6"/>
  <c r="J25" i="6"/>
  <c r="J20" i="6"/>
  <c r="E20" i="6"/>
  <c r="F87" i="6" s="1"/>
  <c r="J19" i="6"/>
  <c r="J17" i="6"/>
  <c r="E17" i="6"/>
  <c r="F86" i="6"/>
  <c r="J16" i="6"/>
  <c r="J14" i="6"/>
  <c r="J84" i="6"/>
  <c r="E7" i="6"/>
  <c r="E78" i="6"/>
  <c r="J39" i="5"/>
  <c r="J38" i="5"/>
  <c r="AY59" i="1" s="1"/>
  <c r="J37" i="5"/>
  <c r="AX59" i="1"/>
  <c r="BI142" i="5"/>
  <c r="BH142" i="5"/>
  <c r="BG142" i="5"/>
  <c r="BF142" i="5"/>
  <c r="T142" i="5"/>
  <c r="T141" i="5" s="1"/>
  <c r="R142" i="5"/>
  <c r="R141" i="5" s="1"/>
  <c r="P142" i="5"/>
  <c r="P141" i="5" s="1"/>
  <c r="BI140" i="5"/>
  <c r="BH140" i="5"/>
  <c r="BG140" i="5"/>
  <c r="BF140" i="5"/>
  <c r="T140" i="5"/>
  <c r="T139" i="5" s="1"/>
  <c r="R140" i="5"/>
  <c r="R139" i="5" s="1"/>
  <c r="P140" i="5"/>
  <c r="P139" i="5" s="1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1" i="5"/>
  <c r="BH121" i="5"/>
  <c r="BG121" i="5"/>
  <c r="BF121" i="5"/>
  <c r="T121" i="5"/>
  <c r="R121" i="5"/>
  <c r="P121" i="5"/>
  <c r="BI117" i="5"/>
  <c r="BH117" i="5"/>
  <c r="BG117" i="5"/>
  <c r="BF117" i="5"/>
  <c r="T117" i="5"/>
  <c r="R117" i="5"/>
  <c r="P117" i="5"/>
  <c r="BI115" i="5"/>
  <c r="BH115" i="5"/>
  <c r="BG115" i="5"/>
  <c r="BF115" i="5"/>
  <c r="T115" i="5"/>
  <c r="R115" i="5"/>
  <c r="P115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7" i="5"/>
  <c r="BH107" i="5"/>
  <c r="BG107" i="5"/>
  <c r="BF107" i="5"/>
  <c r="T107" i="5"/>
  <c r="R107" i="5"/>
  <c r="P107" i="5"/>
  <c r="BI105" i="5"/>
  <c r="BH105" i="5"/>
  <c r="BG105" i="5"/>
  <c r="BF105" i="5"/>
  <c r="T105" i="5"/>
  <c r="R105" i="5"/>
  <c r="P105" i="5"/>
  <c r="BI101" i="5"/>
  <c r="BH101" i="5"/>
  <c r="BG101" i="5"/>
  <c r="BF101" i="5"/>
  <c r="T101" i="5"/>
  <c r="R101" i="5"/>
  <c r="P101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J88" i="5"/>
  <c r="F86" i="5"/>
  <c r="E84" i="5"/>
  <c r="J58" i="5"/>
  <c r="F56" i="5"/>
  <c r="E54" i="5"/>
  <c r="J26" i="5"/>
  <c r="E26" i="5"/>
  <c r="J89" i="5" s="1"/>
  <c r="J25" i="5"/>
  <c r="J20" i="5"/>
  <c r="E20" i="5"/>
  <c r="F89" i="5"/>
  <c r="J19" i="5"/>
  <c r="J17" i="5"/>
  <c r="E17" i="5"/>
  <c r="F58" i="5"/>
  <c r="J16" i="5"/>
  <c r="J14" i="5"/>
  <c r="J56" i="5" s="1"/>
  <c r="E7" i="5"/>
  <c r="E50" i="5" s="1"/>
  <c r="J39" i="4"/>
  <c r="J38" i="4"/>
  <c r="AY58" i="1" s="1"/>
  <c r="J37" i="4"/>
  <c r="AX58" i="1" s="1"/>
  <c r="BI112" i="4"/>
  <c r="BH112" i="4"/>
  <c r="BG112" i="4"/>
  <c r="BF112" i="4"/>
  <c r="T112" i="4"/>
  <c r="T111" i="4" s="1"/>
  <c r="R112" i="4"/>
  <c r="R111" i="4"/>
  <c r="P112" i="4"/>
  <c r="P111" i="4" s="1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3" i="4"/>
  <c r="BH93" i="4"/>
  <c r="BG93" i="4"/>
  <c r="BF93" i="4"/>
  <c r="T93" i="4"/>
  <c r="T92" i="4" s="1"/>
  <c r="R93" i="4"/>
  <c r="R92" i="4" s="1"/>
  <c r="P93" i="4"/>
  <c r="P92" i="4" s="1"/>
  <c r="J86" i="4"/>
  <c r="F84" i="4"/>
  <c r="E82" i="4"/>
  <c r="J58" i="4"/>
  <c r="F56" i="4"/>
  <c r="E54" i="4"/>
  <c r="J26" i="4"/>
  <c r="E26" i="4"/>
  <c r="J59" i="4" s="1"/>
  <c r="J25" i="4"/>
  <c r="J20" i="4"/>
  <c r="E20" i="4"/>
  <c r="F59" i="4"/>
  <c r="J19" i="4"/>
  <c r="J17" i="4"/>
  <c r="E17" i="4"/>
  <c r="F86" i="4"/>
  <c r="J16" i="4"/>
  <c r="J14" i="4"/>
  <c r="J84" i="4" s="1"/>
  <c r="E7" i="4"/>
  <c r="E50" i="4" s="1"/>
  <c r="J39" i="3"/>
  <c r="J38" i="3"/>
  <c r="AY57" i="1" s="1"/>
  <c r="J37" i="3"/>
  <c r="AX57" i="1" s="1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T161" i="3" s="1"/>
  <c r="R162" i="3"/>
  <c r="R161" i="3" s="1"/>
  <c r="P162" i="3"/>
  <c r="P161" i="3" s="1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J90" i="3"/>
  <c r="F88" i="3"/>
  <c r="E86" i="3"/>
  <c r="J58" i="3"/>
  <c r="F56" i="3"/>
  <c r="E54" i="3"/>
  <c r="J26" i="3"/>
  <c r="E26" i="3"/>
  <c r="J59" i="3" s="1"/>
  <c r="J25" i="3"/>
  <c r="J20" i="3"/>
  <c r="E20" i="3"/>
  <c r="F91" i="3"/>
  <c r="J19" i="3"/>
  <c r="J17" i="3"/>
  <c r="E17" i="3"/>
  <c r="F90" i="3"/>
  <c r="J16" i="3"/>
  <c r="J14" i="3"/>
  <c r="J56" i="3"/>
  <c r="E7" i="3"/>
  <c r="E82" i="3" s="1"/>
  <c r="J39" i="2"/>
  <c r="J38" i="2"/>
  <c r="AY56" i="1"/>
  <c r="J37" i="2"/>
  <c r="AX56" i="1"/>
  <c r="BI152" i="2"/>
  <c r="BH152" i="2"/>
  <c r="BG152" i="2"/>
  <c r="BF152" i="2"/>
  <c r="T152" i="2"/>
  <c r="T151" i="2" s="1"/>
  <c r="R152" i="2"/>
  <c r="R151" i="2" s="1"/>
  <c r="P152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5" i="2"/>
  <c r="BH105" i="2"/>
  <c r="BG105" i="2"/>
  <c r="BF105" i="2"/>
  <c r="T105" i="2"/>
  <c r="R105" i="2"/>
  <c r="P105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J86" i="2"/>
  <c r="F84" i="2"/>
  <c r="E82" i="2"/>
  <c r="J58" i="2"/>
  <c r="F56" i="2"/>
  <c r="E54" i="2"/>
  <c r="J26" i="2"/>
  <c r="E26" i="2"/>
  <c r="J87" i="2" s="1"/>
  <c r="J25" i="2"/>
  <c r="J20" i="2"/>
  <c r="E20" i="2"/>
  <c r="F59" i="2" s="1"/>
  <c r="J19" i="2"/>
  <c r="J17" i="2"/>
  <c r="E17" i="2"/>
  <c r="F86" i="2" s="1"/>
  <c r="J16" i="2"/>
  <c r="J14" i="2"/>
  <c r="J56" i="2" s="1"/>
  <c r="E7" i="2"/>
  <c r="E50" i="2" s="1"/>
  <c r="L50" i="1"/>
  <c r="AM50" i="1"/>
  <c r="AM49" i="1"/>
  <c r="L49" i="1"/>
  <c r="AM47" i="1"/>
  <c r="L47" i="1"/>
  <c r="L45" i="1"/>
  <c r="L44" i="1"/>
  <c r="J101" i="7"/>
  <c r="BK142" i="5"/>
  <c r="BK117" i="2"/>
  <c r="J136" i="7"/>
  <c r="BK138" i="2"/>
  <c r="J165" i="7"/>
  <c r="J110" i="3"/>
  <c r="BK138" i="7"/>
  <c r="J167" i="3"/>
  <c r="BK177" i="7"/>
  <c r="BK134" i="8"/>
  <c r="BK132" i="6"/>
  <c r="BK129" i="8"/>
  <c r="BK113" i="6"/>
  <c r="J134" i="3"/>
  <c r="BK126" i="6"/>
  <c r="J106" i="6"/>
  <c r="J117" i="5"/>
  <c r="BK135" i="2"/>
  <c r="J123" i="2"/>
  <c r="J157" i="7"/>
  <c r="BK146" i="6"/>
  <c r="BK126" i="5"/>
  <c r="BK110" i="5"/>
  <c r="BK143" i="3"/>
  <c r="J117" i="2"/>
  <c r="BK124" i="3"/>
  <c r="J99" i="3"/>
  <c r="J102" i="9"/>
  <c r="J135" i="5"/>
  <c r="AS55" i="1"/>
  <c r="J103" i="8"/>
  <c r="J99" i="5"/>
  <c r="BK167" i="7"/>
  <c r="BK162" i="3"/>
  <c r="J130" i="5"/>
  <c r="BK93" i="2"/>
  <c r="J105" i="4"/>
  <c r="J101" i="9"/>
  <c r="J147" i="2"/>
  <c r="J146" i="7"/>
  <c r="BK107" i="5"/>
  <c r="BK103" i="8"/>
  <c r="J165" i="3"/>
  <c r="BK172" i="7"/>
  <c r="J130" i="7"/>
  <c r="J140" i="2"/>
  <c r="BK134" i="6"/>
  <c r="J109" i="2"/>
  <c r="J109" i="6"/>
  <c r="BK132" i="3"/>
  <c r="J91" i="9"/>
  <c r="BK112" i="4"/>
  <c r="BK113" i="2"/>
  <c r="J97" i="3"/>
  <c r="J101" i="3"/>
  <c r="BK141" i="7"/>
  <c r="BK154" i="3"/>
  <c r="BK91" i="9"/>
  <c r="BK139" i="6"/>
  <c r="BK125" i="8"/>
  <c r="BK124" i="6"/>
  <c r="BK105" i="2"/>
  <c r="BK108" i="7"/>
  <c r="J151" i="3"/>
  <c r="BK99" i="7"/>
  <c r="J132" i="5"/>
  <c r="BK134" i="3"/>
  <c r="BK155" i="3"/>
  <c r="BK143" i="2"/>
  <c r="J113" i="2"/>
  <c r="BK137" i="6"/>
  <c r="J100" i="4"/>
  <c r="J124" i="6"/>
  <c r="BK167" i="3"/>
  <c r="J159" i="7"/>
  <c r="BK100" i="4"/>
  <c r="BK121" i="2"/>
  <c r="BK172" i="3"/>
  <c r="BK107" i="9"/>
  <c r="BK116" i="3"/>
  <c r="J134" i="7"/>
  <c r="J115" i="5"/>
  <c r="J138" i="2"/>
  <c r="BK153" i="7"/>
  <c r="BK99" i="2"/>
  <c r="BK148" i="6"/>
  <c r="J103" i="4"/>
  <c r="BK98" i="8"/>
  <c r="BK106" i="6"/>
  <c r="BK174" i="7"/>
  <c r="BK155" i="7"/>
  <c r="BK97" i="7"/>
  <c r="J104" i="6"/>
  <c r="BK135" i="5"/>
  <c r="BK169" i="3"/>
  <c r="J131" i="2"/>
  <c r="J97" i="2"/>
  <c r="BK103" i="7"/>
  <c r="BK97" i="6"/>
  <c r="J112" i="5"/>
  <c r="BK148" i="3"/>
  <c r="BK109" i="2"/>
  <c r="J116" i="3"/>
  <c r="BK127" i="2"/>
  <c r="J127" i="8"/>
  <c r="BK118" i="6"/>
  <c r="BK131" i="2"/>
  <c r="J132" i="7"/>
  <c r="BK130" i="5"/>
  <c r="BK93" i="4"/>
  <c r="BK110" i="3"/>
  <c r="BK136" i="7"/>
  <c r="BK151" i="3"/>
  <c r="BK120" i="8"/>
  <c r="BK121" i="5"/>
  <c r="BK103" i="4"/>
  <c r="BK106" i="7"/>
  <c r="J155" i="7"/>
  <c r="J121" i="5"/>
  <c r="J99" i="2"/>
  <c r="BK176" i="7"/>
  <c r="J143" i="2"/>
  <c r="J124" i="7"/>
  <c r="J128" i="5"/>
  <c r="J139" i="6"/>
  <c r="BK125" i="2"/>
  <c r="BK134" i="7"/>
  <c r="BK95" i="2"/>
  <c r="J116" i="6"/>
  <c r="J99" i="7"/>
  <c r="J95" i="6"/>
  <c r="BK108" i="3"/>
  <c r="BK154" i="7"/>
  <c r="BK177" i="3"/>
  <c r="J135" i="2"/>
  <c r="BK169" i="7"/>
  <c r="J112" i="4"/>
  <c r="J167" i="7"/>
  <c r="J111" i="6"/>
  <c r="BK102" i="9"/>
  <c r="BK141" i="3"/>
  <c r="J162" i="7"/>
  <c r="J140" i="5"/>
  <c r="J125" i="2"/>
  <c r="BK144" i="7"/>
  <c r="BK99" i="5"/>
  <c r="J148" i="6"/>
  <c r="J101" i="2"/>
  <c r="J177" i="7"/>
  <c r="J116" i="7"/>
  <c r="J128" i="6"/>
  <c r="J97" i="5"/>
  <c r="BK130" i="3"/>
  <c r="BK98" i="9"/>
  <c r="J132" i="6"/>
  <c r="BK106" i="3"/>
  <c r="J125" i="8"/>
  <c r="BK142" i="6"/>
  <c r="J121" i="2"/>
  <c r="J108" i="7"/>
  <c r="J114" i="3"/>
  <c r="J113" i="6"/>
  <c r="J169" i="3"/>
  <c r="J103" i="9"/>
  <c r="J126" i="6"/>
  <c r="J143" i="3"/>
  <c r="BK111" i="6"/>
  <c r="J136" i="3"/>
  <c r="J122" i="6"/>
  <c r="J127" i="2"/>
  <c r="BK157" i="7"/>
  <c r="BK128" i="6"/>
  <c r="BK157" i="3"/>
  <c r="J93" i="2"/>
  <c r="J95" i="2"/>
  <c r="BK162" i="7"/>
  <c r="J107" i="4"/>
  <c r="J177" i="3"/>
  <c r="J108" i="8"/>
  <c r="J157" i="3"/>
  <c r="BK140" i="2"/>
  <c r="BK116" i="8"/>
  <c r="J106" i="7"/>
  <c r="J130" i="3"/>
  <c r="J151" i="6"/>
  <c r="BK107" i="4"/>
  <c r="J149" i="2"/>
  <c r="BK116" i="6"/>
  <c r="BK159" i="3"/>
  <c r="BK165" i="7"/>
  <c r="BK137" i="5"/>
  <c r="J141" i="7"/>
  <c r="J142" i="5"/>
  <c r="BK124" i="7"/>
  <c r="BK159" i="7"/>
  <c r="J126" i="5"/>
  <c r="BK99" i="3"/>
  <c r="J103" i="3"/>
  <c r="J110" i="7"/>
  <c r="BK147" i="2"/>
  <c r="J114" i="7"/>
  <c r="J178" i="3"/>
  <c r="J116" i="8"/>
  <c r="J101" i="6"/>
  <c r="J169" i="7"/>
  <c r="BK109" i="6"/>
  <c r="J98" i="4"/>
  <c r="BK132" i="7"/>
  <c r="BK146" i="3"/>
  <c r="J97" i="7"/>
  <c r="BK108" i="8"/>
  <c r="BK95" i="5"/>
  <c r="AS60" i="1"/>
  <c r="J107" i="9"/>
  <c r="J119" i="3"/>
  <c r="BK131" i="8"/>
  <c r="J148" i="7"/>
  <c r="BK120" i="6"/>
  <c r="BK122" i="3"/>
  <c r="J120" i="8"/>
  <c r="J101" i="5"/>
  <c r="J144" i="7"/>
  <c r="BK132" i="5"/>
  <c r="BK119" i="7"/>
  <c r="J119" i="7"/>
  <c r="J107" i="5"/>
  <c r="J133" i="2"/>
  <c r="BK136" i="3"/>
  <c r="BK138" i="3"/>
  <c r="BK116" i="7"/>
  <c r="J146" i="3"/>
  <c r="J143" i="7"/>
  <c r="J124" i="3"/>
  <c r="J178" i="7"/>
  <c r="BK176" i="3"/>
  <c r="J93" i="4"/>
  <c r="BK129" i="2"/>
  <c r="BK127" i="8"/>
  <c r="BK146" i="7"/>
  <c r="J96" i="4"/>
  <c r="J96" i="9"/>
  <c r="BK128" i="5"/>
  <c r="J148" i="3"/>
  <c r="BK95" i="6"/>
  <c r="BK133" i="2"/>
  <c r="BK101" i="5"/>
  <c r="BK148" i="7"/>
  <c r="BK105" i="5"/>
  <c r="J98" i="8"/>
  <c r="BK93" i="6"/>
  <c r="BK112" i="5"/>
  <c r="J111" i="2"/>
  <c r="J122" i="7"/>
  <c r="J137" i="5"/>
  <c r="BK109" i="4"/>
  <c r="BK97" i="3"/>
  <c r="BK144" i="3"/>
  <c r="BK101" i="2"/>
  <c r="J105" i="2"/>
  <c r="BK114" i="7"/>
  <c r="J108" i="3"/>
  <c r="J153" i="7"/>
  <c r="BK96" i="4"/>
  <c r="J151" i="7"/>
  <c r="J144" i="3"/>
  <c r="J155" i="3"/>
  <c r="J129" i="8"/>
  <c r="BK130" i="6"/>
  <c r="J142" i="6"/>
  <c r="J98" i="9"/>
  <c r="J130" i="6"/>
  <c r="J172" i="3"/>
  <c r="J132" i="3"/>
  <c r="BK99" i="6"/>
  <c r="J105" i="9"/>
  <c r="J141" i="3"/>
  <c r="J154" i="7"/>
  <c r="BK140" i="5"/>
  <c r="J176" i="7"/>
  <c r="J174" i="7"/>
  <c r="BK165" i="3"/>
  <c r="BK130" i="7"/>
  <c r="J110" i="5"/>
  <c r="BK101" i="9"/>
  <c r="BK119" i="3"/>
  <c r="J162" i="3"/>
  <c r="J134" i="8"/>
  <c r="BK143" i="7"/>
  <c r="BK103" i="3"/>
  <c r="BK98" i="4"/>
  <c r="BK89" i="9"/>
  <c r="BK122" i="6"/>
  <c r="J159" i="3"/>
  <c r="BK103" i="9"/>
  <c r="BK122" i="7"/>
  <c r="J131" i="8"/>
  <c r="BK97" i="5"/>
  <c r="BK151" i="6"/>
  <c r="BK152" i="2"/>
  <c r="BK178" i="7"/>
  <c r="J120" i="6"/>
  <c r="J93" i="6"/>
  <c r="BK115" i="5"/>
  <c r="J153" i="3"/>
  <c r="J129" i="2"/>
  <c r="J172" i="7"/>
  <c r="J137" i="6"/>
  <c r="BK117" i="5"/>
  <c r="BK174" i="3"/>
  <c r="BK123" i="2"/>
  <c r="J152" i="2"/>
  <c r="J154" i="3"/>
  <c r="BK94" i="8"/>
  <c r="BK104" i="6"/>
  <c r="BK149" i="2"/>
  <c r="BK101" i="3"/>
  <c r="J95" i="5"/>
  <c r="J106" i="3"/>
  <c r="BK151" i="7"/>
  <c r="BK105" i="9"/>
  <c r="BK153" i="3"/>
  <c r="J97" i="6"/>
  <c r="J112" i="8"/>
  <c r="J138" i="7"/>
  <c r="J89" i="9"/>
  <c r="BK110" i="7"/>
  <c r="J99" i="6"/>
  <c r="J122" i="3"/>
  <c r="J146" i="6"/>
  <c r="J174" i="3"/>
  <c r="J119" i="2"/>
  <c r="J109" i="4"/>
  <c r="BK111" i="2"/>
  <c r="J103" i="7"/>
  <c r="BK119" i="2"/>
  <c r="J134" i="6"/>
  <c r="BK178" i="3"/>
  <c r="J138" i="3"/>
  <c r="BK112" i="8"/>
  <c r="J118" i="6"/>
  <c r="J94" i="8"/>
  <c r="BK101" i="7"/>
  <c r="J105" i="5"/>
  <c r="BK114" i="3"/>
  <c r="J176" i="3"/>
  <c r="BK105" i="4"/>
  <c r="BK96" i="9"/>
  <c r="BK101" i="6"/>
  <c r="BK97" i="2"/>
  <c r="BK142" i="2" l="1"/>
  <c r="J142" i="2"/>
  <c r="J67" i="2" s="1"/>
  <c r="BK150" i="3"/>
  <c r="J150" i="3"/>
  <c r="J69" i="3" s="1"/>
  <c r="BK94" i="5"/>
  <c r="P125" i="5"/>
  <c r="T136" i="6"/>
  <c r="BK164" i="7"/>
  <c r="BK163" i="7" s="1"/>
  <c r="J163" i="7" s="1"/>
  <c r="J71" i="7" s="1"/>
  <c r="P100" i="9"/>
  <c r="P99" i="9"/>
  <c r="T137" i="2"/>
  <c r="BK96" i="3"/>
  <c r="J96" i="3"/>
  <c r="J65" i="3"/>
  <c r="P140" i="3"/>
  <c r="R100" i="9"/>
  <c r="R99" i="9"/>
  <c r="R92" i="2"/>
  <c r="P129" i="3"/>
  <c r="BK95" i="9"/>
  <c r="J95" i="9"/>
  <c r="J62" i="9" s="1"/>
  <c r="R142" i="2"/>
  <c r="BK105" i="3"/>
  <c r="J105" i="3"/>
  <c r="J66" i="3"/>
  <c r="R150" i="3"/>
  <c r="T164" i="3"/>
  <c r="T163" i="3"/>
  <c r="P95" i="4"/>
  <c r="T125" i="5"/>
  <c r="BK136" i="6"/>
  <c r="J136" i="6"/>
  <c r="J66" i="6" s="1"/>
  <c r="T105" i="7"/>
  <c r="T164" i="7"/>
  <c r="T163" i="7"/>
  <c r="BK137" i="2"/>
  <c r="J137" i="2"/>
  <c r="J66" i="2"/>
  <c r="R140" i="3"/>
  <c r="BK102" i="4"/>
  <c r="J102" i="4"/>
  <c r="J67" i="4"/>
  <c r="BK114" i="5"/>
  <c r="J114" i="5"/>
  <c r="J66" i="5"/>
  <c r="P134" i="5"/>
  <c r="R136" i="6"/>
  <c r="BK129" i="7"/>
  <c r="J129" i="7"/>
  <c r="J67" i="7" s="1"/>
  <c r="P140" i="7"/>
  <c r="T92" i="2"/>
  <c r="R102" i="4"/>
  <c r="R91" i="4" s="1"/>
  <c r="R90" i="4" s="1"/>
  <c r="R114" i="5"/>
  <c r="BK92" i="6"/>
  <c r="J92" i="6"/>
  <c r="J65" i="6" s="1"/>
  <c r="BK141" i="6"/>
  <c r="J141" i="6"/>
  <c r="J67" i="6"/>
  <c r="BK96" i="7"/>
  <c r="T129" i="7"/>
  <c r="R140" i="7"/>
  <c r="T96" i="3"/>
  <c r="P150" i="3"/>
  <c r="R164" i="3"/>
  <c r="R163" i="3"/>
  <c r="P102" i="4"/>
  <c r="BK134" i="5"/>
  <c r="J134" i="5"/>
  <c r="J68" i="5"/>
  <c r="R141" i="6"/>
  <c r="P129" i="7"/>
  <c r="P164" i="7"/>
  <c r="P163" i="7"/>
  <c r="T95" i="9"/>
  <c r="R137" i="2"/>
  <c r="R105" i="3"/>
  <c r="T140" i="3"/>
  <c r="BK164" i="3"/>
  <c r="J164" i="3"/>
  <c r="J72" i="3" s="1"/>
  <c r="T100" i="9"/>
  <c r="T99" i="9"/>
  <c r="R129" i="3"/>
  <c r="P94" i="5"/>
  <c r="R125" i="5"/>
  <c r="T141" i="6"/>
  <c r="T96" i="7"/>
  <c r="BK140" i="7"/>
  <c r="J140" i="7"/>
  <c r="J68" i="7"/>
  <c r="T140" i="7"/>
  <c r="BK93" i="8"/>
  <c r="J93" i="8"/>
  <c r="J65" i="8" s="1"/>
  <c r="P93" i="8"/>
  <c r="T93" i="8"/>
  <c r="P107" i="8"/>
  <c r="T107" i="8"/>
  <c r="P124" i="8"/>
  <c r="T124" i="8"/>
  <c r="P95" i="9"/>
  <c r="P92" i="2"/>
  <c r="T105" i="3"/>
  <c r="T102" i="4"/>
  <c r="T91" i="4" s="1"/>
  <c r="T90" i="4" s="1"/>
  <c r="P114" i="5"/>
  <c r="P92" i="6"/>
  <c r="R96" i="7"/>
  <c r="BK150" i="7"/>
  <c r="J150" i="7"/>
  <c r="J69" i="7"/>
  <c r="P88" i="9"/>
  <c r="P87" i="9" s="1"/>
  <c r="P86" i="9" s="1"/>
  <c r="AU64" i="1" s="1"/>
  <c r="R96" i="3"/>
  <c r="R95" i="3" s="1"/>
  <c r="R94" i="3" s="1"/>
  <c r="BK88" i="9"/>
  <c r="J88" i="9" s="1"/>
  <c r="J61" i="9" s="1"/>
  <c r="BK140" i="3"/>
  <c r="J140" i="3"/>
  <c r="J68" i="3" s="1"/>
  <c r="R95" i="4"/>
  <c r="T94" i="5"/>
  <c r="T134" i="5"/>
  <c r="T92" i="6"/>
  <c r="R105" i="7"/>
  <c r="R150" i="7"/>
  <c r="T142" i="2"/>
  <c r="P96" i="3"/>
  <c r="T95" i="4"/>
  <c r="BK125" i="5"/>
  <c r="J125" i="5"/>
  <c r="J67" i="5"/>
  <c r="R92" i="6"/>
  <c r="R91" i="6" s="1"/>
  <c r="R90" i="6" s="1"/>
  <c r="P105" i="7"/>
  <c r="P95" i="7" s="1"/>
  <c r="P94" i="7" s="1"/>
  <c r="AU62" i="1" s="1"/>
  <c r="P150" i="7"/>
  <c r="R93" i="8"/>
  <c r="BK107" i="8"/>
  <c r="J107" i="8" s="1"/>
  <c r="J67" i="8" s="1"/>
  <c r="R107" i="8"/>
  <c r="BK124" i="8"/>
  <c r="J124" i="8" s="1"/>
  <c r="J68" i="8" s="1"/>
  <c r="R124" i="8"/>
  <c r="R88" i="9"/>
  <c r="BK92" i="2"/>
  <c r="J92" i="2"/>
  <c r="J65" i="2"/>
  <c r="T129" i="3"/>
  <c r="BK100" i="9"/>
  <c r="J100" i="9"/>
  <c r="J64" i="9"/>
  <c r="P142" i="2"/>
  <c r="BK129" i="3"/>
  <c r="J129" i="3"/>
  <c r="J67" i="3"/>
  <c r="BK95" i="4"/>
  <c r="J95" i="4"/>
  <c r="J66" i="4"/>
  <c r="T114" i="5"/>
  <c r="P141" i="6"/>
  <c r="BK105" i="7"/>
  <c r="J105" i="7"/>
  <c r="J66" i="7"/>
  <c r="T150" i="7"/>
  <c r="T88" i="9"/>
  <c r="T87" i="9" s="1"/>
  <c r="T86" i="9" s="1"/>
  <c r="P137" i="2"/>
  <c r="P105" i="3"/>
  <c r="T150" i="3"/>
  <c r="P164" i="3"/>
  <c r="P163" i="3"/>
  <c r="R94" i="5"/>
  <c r="R93" i="5" s="1"/>
  <c r="R92" i="5" s="1"/>
  <c r="R134" i="5"/>
  <c r="P136" i="6"/>
  <c r="P96" i="7"/>
  <c r="R129" i="7"/>
  <c r="R164" i="7"/>
  <c r="R163" i="7" s="1"/>
  <c r="R95" i="9"/>
  <c r="E78" i="2"/>
  <c r="BE101" i="2"/>
  <c r="BE135" i="2"/>
  <c r="BE103" i="4"/>
  <c r="BE95" i="5"/>
  <c r="BE140" i="5"/>
  <c r="BE142" i="5"/>
  <c r="BE106" i="6"/>
  <c r="BE120" i="6"/>
  <c r="BE139" i="6"/>
  <c r="F58" i="7"/>
  <c r="J91" i="7"/>
  <c r="BE119" i="7"/>
  <c r="F59" i="8"/>
  <c r="BE120" i="8"/>
  <c r="BE125" i="8"/>
  <c r="J80" i="9"/>
  <c r="J83" i="9"/>
  <c r="BE91" i="9"/>
  <c r="BE96" i="9"/>
  <c r="BE101" i="9"/>
  <c r="BE102" i="9"/>
  <c r="J59" i="2"/>
  <c r="BE123" i="2"/>
  <c r="E50" i="3"/>
  <c r="J91" i="3"/>
  <c r="BE108" i="3"/>
  <c r="BE159" i="3"/>
  <c r="BE165" i="3"/>
  <c r="BE167" i="3"/>
  <c r="BE176" i="3"/>
  <c r="BE178" i="3"/>
  <c r="J84" i="2"/>
  <c r="BE111" i="2"/>
  <c r="BE117" i="2"/>
  <c r="BE133" i="2"/>
  <c r="BK151" i="2"/>
  <c r="J151" i="2"/>
  <c r="J68" i="2"/>
  <c r="BE148" i="3"/>
  <c r="BE172" i="3"/>
  <c r="BE177" i="3"/>
  <c r="J56" i="4"/>
  <c r="BE98" i="4"/>
  <c r="F58" i="2"/>
  <c r="BE119" i="2"/>
  <c r="BE99" i="3"/>
  <c r="BE106" i="3"/>
  <c r="BE124" i="3"/>
  <c r="E78" i="4"/>
  <c r="J87" i="4"/>
  <c r="BE113" i="6"/>
  <c r="BE118" i="6"/>
  <c r="BE124" i="6"/>
  <c r="BE124" i="7"/>
  <c r="BE144" i="7"/>
  <c r="BE176" i="7"/>
  <c r="BE93" i="2"/>
  <c r="BE125" i="2"/>
  <c r="BE116" i="3"/>
  <c r="BE130" i="3"/>
  <c r="BE143" i="3"/>
  <c r="F87" i="4"/>
  <c r="BK92" i="4"/>
  <c r="J59" i="5"/>
  <c r="BE97" i="5"/>
  <c r="BE101" i="5"/>
  <c r="BE107" i="5"/>
  <c r="E50" i="6"/>
  <c r="J56" i="6"/>
  <c r="F58" i="6"/>
  <c r="F59" i="6"/>
  <c r="J59" i="6"/>
  <c r="BE97" i="6"/>
  <c r="BE99" i="6"/>
  <c r="BE111" i="6"/>
  <c r="BE146" i="6"/>
  <c r="F59" i="7"/>
  <c r="BE106" i="7"/>
  <c r="BE148" i="7"/>
  <c r="BE165" i="7"/>
  <c r="BE178" i="7"/>
  <c r="J85" i="8"/>
  <c r="BE121" i="2"/>
  <c r="BE93" i="4"/>
  <c r="F59" i="5"/>
  <c r="J86" i="5"/>
  <c r="BE126" i="5"/>
  <c r="BE128" i="5"/>
  <c r="BE93" i="6"/>
  <c r="BE109" i="6"/>
  <c r="BE128" i="6"/>
  <c r="BE142" i="6"/>
  <c r="BE103" i="7"/>
  <c r="BE114" i="7"/>
  <c r="BE167" i="7"/>
  <c r="E50" i="8"/>
  <c r="BE107" i="9"/>
  <c r="BE99" i="2"/>
  <c r="BE105" i="2"/>
  <c r="F59" i="3"/>
  <c r="BE97" i="3"/>
  <c r="BE110" i="3"/>
  <c r="BE119" i="3"/>
  <c r="BE157" i="3"/>
  <c r="BK161" i="3"/>
  <c r="J161" i="3"/>
  <c r="J70" i="3"/>
  <c r="BE132" i="5"/>
  <c r="E50" i="7"/>
  <c r="J88" i="7"/>
  <c r="BE101" i="7"/>
  <c r="BE110" i="7"/>
  <c r="BE122" i="7"/>
  <c r="BE136" i="7"/>
  <c r="BE151" i="7"/>
  <c r="BE116" i="8"/>
  <c r="BE127" i="8"/>
  <c r="F55" i="9"/>
  <c r="BK106" i="9"/>
  <c r="J106" i="9"/>
  <c r="J66" i="9"/>
  <c r="BE152" i="2"/>
  <c r="F58" i="3"/>
  <c r="BE101" i="3"/>
  <c r="BE136" i="3"/>
  <c r="BE151" i="3"/>
  <c r="BE154" i="3"/>
  <c r="BE105" i="4"/>
  <c r="BE122" i="3"/>
  <c r="BE96" i="4"/>
  <c r="E80" i="5"/>
  <c r="BE115" i="5"/>
  <c r="BE121" i="5"/>
  <c r="BE135" i="5"/>
  <c r="BE101" i="6"/>
  <c r="BE134" i="7"/>
  <c r="BE141" i="7"/>
  <c r="BE174" i="7"/>
  <c r="J59" i="8"/>
  <c r="BE98" i="8"/>
  <c r="BE108" i="8"/>
  <c r="BE131" i="8"/>
  <c r="BE134" i="8"/>
  <c r="BK104" i="9"/>
  <c r="J104" i="9"/>
  <c r="J65" i="9"/>
  <c r="BE109" i="2"/>
  <c r="BE138" i="2"/>
  <c r="BE155" i="3"/>
  <c r="BE100" i="4"/>
  <c r="F88" i="5"/>
  <c r="BE110" i="5"/>
  <c r="BE130" i="5"/>
  <c r="BK139" i="5"/>
  <c r="J139" i="5" s="1"/>
  <c r="J69" i="5" s="1"/>
  <c r="BE116" i="6"/>
  <c r="BE132" i="6"/>
  <c r="BE148" i="6"/>
  <c r="BE97" i="7"/>
  <c r="BE132" i="7"/>
  <c r="BE154" i="7"/>
  <c r="BE157" i="7"/>
  <c r="BE159" i="7"/>
  <c r="BE162" i="7"/>
  <c r="BK161" i="7"/>
  <c r="J161" i="7"/>
  <c r="J70" i="7"/>
  <c r="F87" i="8"/>
  <c r="F54" i="9"/>
  <c r="E76" i="9"/>
  <c r="BE98" i="9"/>
  <c r="BE147" i="2"/>
  <c r="BE149" i="2"/>
  <c r="BE103" i="3"/>
  <c r="BE144" i="3"/>
  <c r="BE169" i="3"/>
  <c r="BE174" i="3"/>
  <c r="F58" i="4"/>
  <c r="BE162" i="3"/>
  <c r="BE99" i="5"/>
  <c r="BE112" i="5"/>
  <c r="BE137" i="5"/>
  <c r="BE130" i="6"/>
  <c r="BE137" i="6"/>
  <c r="BE151" i="6"/>
  <c r="BE116" i="7"/>
  <c r="BE143" i="7"/>
  <c r="BE127" i="2"/>
  <c r="BE140" i="2"/>
  <c r="J88" i="3"/>
  <c r="BE134" i="3"/>
  <c r="BE146" i="3"/>
  <c r="BE105" i="5"/>
  <c r="BE104" i="6"/>
  <c r="BE122" i="6"/>
  <c r="BE126" i="6"/>
  <c r="BE134" i="6"/>
  <c r="BE99" i="7"/>
  <c r="BE153" i="7"/>
  <c r="BE155" i="7"/>
  <c r="BE172" i="7"/>
  <c r="BE112" i="8"/>
  <c r="BE129" i="8"/>
  <c r="BK102" i="8"/>
  <c r="J102" i="8"/>
  <c r="J66" i="8"/>
  <c r="BK133" i="8"/>
  <c r="J133" i="8"/>
  <c r="J69" i="8"/>
  <c r="BE103" i="9"/>
  <c r="F87" i="2"/>
  <c r="BE113" i="2"/>
  <c r="BE114" i="3"/>
  <c r="BE129" i="2"/>
  <c r="BE132" i="3"/>
  <c r="BE141" i="3"/>
  <c r="BE153" i="3"/>
  <c r="BE107" i="4"/>
  <c r="BE112" i="4"/>
  <c r="BK111" i="4"/>
  <c r="J111" i="4" s="1"/>
  <c r="J68" i="4" s="1"/>
  <c r="BE95" i="6"/>
  <c r="BE108" i="7"/>
  <c r="BE130" i="7"/>
  <c r="BE138" i="7"/>
  <c r="BE146" i="7"/>
  <c r="BE169" i="7"/>
  <c r="BE177" i="7"/>
  <c r="BE103" i="8"/>
  <c r="BE89" i="9"/>
  <c r="BE95" i="2"/>
  <c r="BE97" i="2"/>
  <c r="BE131" i="2"/>
  <c r="BE143" i="2"/>
  <c r="BE138" i="3"/>
  <c r="BE109" i="4"/>
  <c r="BE117" i="5"/>
  <c r="BK141" i="5"/>
  <c r="J141" i="5"/>
  <c r="J70" i="5"/>
  <c r="BK150" i="6"/>
  <c r="J150" i="6" s="1"/>
  <c r="J68" i="6" s="1"/>
  <c r="BE94" i="8"/>
  <c r="BE105" i="9"/>
  <c r="F34" i="9"/>
  <c r="BA64" i="1"/>
  <c r="F37" i="3"/>
  <c r="BB57" i="1" s="1"/>
  <c r="F36" i="3"/>
  <c r="BA57" i="1"/>
  <c r="F36" i="6"/>
  <c r="BA61" i="1" s="1"/>
  <c r="F37" i="5"/>
  <c r="BB59" i="1"/>
  <c r="F38" i="3"/>
  <c r="BC57" i="1"/>
  <c r="F36" i="8"/>
  <c r="BA63" i="1"/>
  <c r="F36" i="5"/>
  <c r="BA59" i="1"/>
  <c r="F38" i="8"/>
  <c r="BC63" i="1"/>
  <c r="F36" i="9"/>
  <c r="BC64" i="1" s="1"/>
  <c r="J36" i="2"/>
  <c r="AW56" i="1" s="1"/>
  <c r="F37" i="8"/>
  <c r="BB63" i="1"/>
  <c r="F37" i="6"/>
  <c r="BB61" i="1"/>
  <c r="F39" i="6"/>
  <c r="BD61" i="1" s="1"/>
  <c r="J36" i="7"/>
  <c r="AW62" i="1" s="1"/>
  <c r="F37" i="4"/>
  <c r="BB58" i="1" s="1"/>
  <c r="F39" i="5"/>
  <c r="BD59" i="1" s="1"/>
  <c r="F39" i="7"/>
  <c r="BD62" i="1" s="1"/>
  <c r="F38" i="2"/>
  <c r="BC56" i="1" s="1"/>
  <c r="F35" i="9"/>
  <c r="BB64" i="1" s="1"/>
  <c r="J36" i="4"/>
  <c r="AW58" i="1"/>
  <c r="AS54" i="1"/>
  <c r="J36" i="8"/>
  <c r="AW63" i="1"/>
  <c r="F39" i="3"/>
  <c r="BD57" i="1"/>
  <c r="J36" i="5"/>
  <c r="AW59" i="1"/>
  <c r="F39" i="2"/>
  <c r="BD56" i="1"/>
  <c r="J36" i="6"/>
  <c r="AW61" i="1"/>
  <c r="F37" i="2"/>
  <c r="BB56" i="1"/>
  <c r="F36" i="2"/>
  <c r="BA56" i="1" s="1"/>
  <c r="F37" i="9"/>
  <c r="BD64" i="1"/>
  <c r="F39" i="8"/>
  <c r="BD63" i="1" s="1"/>
  <c r="F38" i="6"/>
  <c r="BC61" i="1" s="1"/>
  <c r="F39" i="4"/>
  <c r="BD58" i="1" s="1"/>
  <c r="J36" i="3"/>
  <c r="AW57" i="1" s="1"/>
  <c r="F37" i="7"/>
  <c r="BB62" i="1"/>
  <c r="J34" i="9"/>
  <c r="AW64" i="1" s="1"/>
  <c r="F38" i="4"/>
  <c r="BC58" i="1"/>
  <c r="F36" i="4"/>
  <c r="BA58" i="1"/>
  <c r="F38" i="7"/>
  <c r="BC62" i="1"/>
  <c r="F36" i="7"/>
  <c r="BA62" i="1"/>
  <c r="F38" i="5"/>
  <c r="BC59" i="1"/>
  <c r="T91" i="6" l="1"/>
  <c r="T90" i="6"/>
  <c r="T91" i="2"/>
  <c r="T90" i="2"/>
  <c r="P91" i="4"/>
  <c r="P90" i="4" s="1"/>
  <c r="AU58" i="1" s="1"/>
  <c r="R92" i="8"/>
  <c r="R91" i="8"/>
  <c r="P95" i="3"/>
  <c r="P94" i="3"/>
  <c r="AU57" i="1" s="1"/>
  <c r="T92" i="8"/>
  <c r="T91" i="8" s="1"/>
  <c r="P93" i="5"/>
  <c r="P92" i="5" s="1"/>
  <c r="AU59" i="1" s="1"/>
  <c r="BK91" i="4"/>
  <c r="BK90" i="4" s="1"/>
  <c r="J90" i="4" s="1"/>
  <c r="J63" i="4" s="1"/>
  <c r="R87" i="9"/>
  <c r="R86" i="9" s="1"/>
  <c r="R95" i="7"/>
  <c r="R94" i="7" s="1"/>
  <c r="T95" i="3"/>
  <c r="T94" i="3" s="1"/>
  <c r="R91" i="2"/>
  <c r="R90" i="2" s="1"/>
  <c r="T95" i="7"/>
  <c r="T94" i="7" s="1"/>
  <c r="P91" i="2"/>
  <c r="P90" i="2" s="1"/>
  <c r="AU56" i="1" s="1"/>
  <c r="BK95" i="7"/>
  <c r="BK94" i="7" s="1"/>
  <c r="J94" i="7" s="1"/>
  <c r="J63" i="7" s="1"/>
  <c r="P91" i="6"/>
  <c r="P90" i="6" s="1"/>
  <c r="AU61" i="1" s="1"/>
  <c r="P92" i="8"/>
  <c r="P91" i="8"/>
  <c r="AU63" i="1"/>
  <c r="T93" i="5"/>
  <c r="T92" i="5" s="1"/>
  <c r="BK93" i="5"/>
  <c r="BK92" i="5" s="1"/>
  <c r="J92" i="5" s="1"/>
  <c r="J32" i="5" s="1"/>
  <c r="AG59" i="1" s="1"/>
  <c r="BK95" i="3"/>
  <c r="J95" i="3" s="1"/>
  <c r="J64" i="3" s="1"/>
  <c r="BK91" i="6"/>
  <c r="J91" i="6" s="1"/>
  <c r="J64" i="6" s="1"/>
  <c r="J96" i="7"/>
  <c r="J65" i="7"/>
  <c r="BK91" i="2"/>
  <c r="J91" i="2" s="1"/>
  <c r="J64" i="2" s="1"/>
  <c r="J94" i="5"/>
  <c r="J65" i="5"/>
  <c r="J92" i="4"/>
  <c r="J65" i="4"/>
  <c r="BK87" i="9"/>
  <c r="BK163" i="3"/>
  <c r="J163" i="3"/>
  <c r="J71" i="3" s="1"/>
  <c r="BK99" i="9"/>
  <c r="J99" i="9" s="1"/>
  <c r="J63" i="9" s="1"/>
  <c r="BK92" i="8"/>
  <c r="J92" i="8"/>
  <c r="J64" i="8"/>
  <c r="J164" i="7"/>
  <c r="J72" i="7" s="1"/>
  <c r="F35" i="2"/>
  <c r="AZ56" i="1" s="1"/>
  <c r="J35" i="8"/>
  <c r="AV63" i="1" s="1"/>
  <c r="AT63" i="1" s="1"/>
  <c r="F33" i="9"/>
  <c r="AZ64" i="1" s="1"/>
  <c r="BB60" i="1"/>
  <c r="AX60" i="1"/>
  <c r="J35" i="4"/>
  <c r="AV58" i="1" s="1"/>
  <c r="AT58" i="1" s="1"/>
  <c r="J35" i="2"/>
  <c r="AV56" i="1" s="1"/>
  <c r="AT56" i="1" s="1"/>
  <c r="J35" i="6"/>
  <c r="AV61" i="1" s="1"/>
  <c r="AT61" i="1" s="1"/>
  <c r="J35" i="7"/>
  <c r="AV62" i="1" s="1"/>
  <c r="AT62" i="1" s="1"/>
  <c r="F35" i="5"/>
  <c r="AZ59" i="1"/>
  <c r="BC60" i="1"/>
  <c r="AY60" i="1"/>
  <c r="F35" i="3"/>
  <c r="AZ57" i="1" s="1"/>
  <c r="F35" i="7"/>
  <c r="AZ62" i="1" s="1"/>
  <c r="F35" i="8"/>
  <c r="AZ63" i="1" s="1"/>
  <c r="J33" i="9"/>
  <c r="AV64" i="1" s="1"/>
  <c r="AT64" i="1" s="1"/>
  <c r="BA55" i="1"/>
  <c r="AW55" i="1" s="1"/>
  <c r="F35" i="4"/>
  <c r="AZ58" i="1" s="1"/>
  <c r="BC55" i="1"/>
  <c r="AY55" i="1" s="1"/>
  <c r="BA60" i="1"/>
  <c r="AW60" i="1" s="1"/>
  <c r="J35" i="3"/>
  <c r="AV57" i="1" s="1"/>
  <c r="AT57" i="1" s="1"/>
  <c r="BB55" i="1"/>
  <c r="BB54" i="1"/>
  <c r="W31" i="1"/>
  <c r="BD55" i="1"/>
  <c r="F35" i="6"/>
  <c r="AZ61" i="1" s="1"/>
  <c r="J35" i="5"/>
  <c r="AV59" i="1"/>
  <c r="AT59" i="1"/>
  <c r="BD60" i="1"/>
  <c r="BK86" i="9" l="1"/>
  <c r="J86" i="9" s="1"/>
  <c r="J59" i="9" s="1"/>
  <c r="J41" i="5"/>
  <c r="J95" i="7"/>
  <c r="J64" i="7" s="1"/>
  <c r="BK90" i="6"/>
  <c r="J90" i="6"/>
  <c r="J63" i="6" s="1"/>
  <c r="J87" i="9"/>
  <c r="J60" i="9" s="1"/>
  <c r="J63" i="5"/>
  <c r="J91" i="4"/>
  <c r="J64" i="4" s="1"/>
  <c r="BK91" i="8"/>
  <c r="J91" i="8"/>
  <c r="J63" i="8"/>
  <c r="J93" i="5"/>
  <c r="J64" i="5"/>
  <c r="BK94" i="3"/>
  <c r="J94" i="3" s="1"/>
  <c r="J32" i="3" s="1"/>
  <c r="AG57" i="1" s="1"/>
  <c r="AN57" i="1" s="1"/>
  <c r="BK90" i="2"/>
  <c r="J90" i="2"/>
  <c r="J63" i="2" s="1"/>
  <c r="AN59" i="1"/>
  <c r="AU60" i="1"/>
  <c r="AU55" i="1"/>
  <c r="AU54" i="1" s="1"/>
  <c r="AZ60" i="1"/>
  <c r="AV60" i="1" s="1"/>
  <c r="AT60" i="1" s="1"/>
  <c r="BA54" i="1"/>
  <c r="W30" i="1" s="1"/>
  <c r="BD54" i="1"/>
  <c r="W33" i="1" s="1"/>
  <c r="J32" i="7"/>
  <c r="AG62" i="1" s="1"/>
  <c r="AN62" i="1" s="1"/>
  <c r="AX55" i="1"/>
  <c r="BC54" i="1"/>
  <c r="W32" i="1" s="1"/>
  <c r="AZ55" i="1"/>
  <c r="J32" i="4"/>
  <c r="AG58" i="1" s="1"/>
  <c r="AN58" i="1" s="1"/>
  <c r="AX54" i="1"/>
  <c r="J41" i="4" l="1"/>
  <c r="J41" i="3"/>
  <c r="J41" i="7"/>
  <c r="J63" i="3"/>
  <c r="AZ54" i="1"/>
  <c r="AV54" i="1"/>
  <c r="AK29" i="1" s="1"/>
  <c r="J32" i="2"/>
  <c r="AG56" i="1" s="1"/>
  <c r="AN56" i="1" s="1"/>
  <c r="J32" i="6"/>
  <c r="AG61" i="1"/>
  <c r="AN61" i="1"/>
  <c r="AY54" i="1"/>
  <c r="AW54" i="1"/>
  <c r="AK30" i="1"/>
  <c r="J32" i="8"/>
  <c r="AG63" i="1" s="1"/>
  <c r="AN63" i="1" s="1"/>
  <c r="AV55" i="1"/>
  <c r="AT55" i="1" s="1"/>
  <c r="J30" i="9"/>
  <c r="AG64" i="1" s="1"/>
  <c r="AN64" i="1" s="1"/>
  <c r="J39" i="9" l="1"/>
  <c r="J41" i="6"/>
  <c r="J41" i="8"/>
  <c r="J41" i="2"/>
  <c r="AT54" i="1"/>
  <c r="AG55" i="1"/>
  <c r="AN55" i="1"/>
  <c r="AG60" i="1"/>
  <c r="AN60" i="1"/>
  <c r="W29" i="1"/>
  <c r="AG54" i="1" l="1"/>
  <c r="AK26" i="1"/>
  <c r="AK35" i="1" s="1"/>
  <c r="AN54" i="1" l="1"/>
</calcChain>
</file>

<file path=xl/sharedStrings.xml><?xml version="1.0" encoding="utf-8"?>
<sst xmlns="http://schemas.openxmlformats.org/spreadsheetml/2006/main" count="6266" uniqueCount="883">
  <si>
    <t>Export Komplet</t>
  </si>
  <si>
    <t>VZ</t>
  </si>
  <si>
    <t>2.0</t>
  </si>
  <si>
    <t/>
  </si>
  <si>
    <t>False</t>
  </si>
  <si>
    <t>{f1ebc172-c0a6-4b1d-819f-00ef8257d112}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</si>
  <si>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</si>
  <si>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</si>
  <si>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</si>
  <si>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</si>
  <si>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</si>
  <si>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</si>
  <si>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</si>
  <si>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</si>
  <si>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</si>
  <si>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21-0404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</si>
  <si>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</si>
  <si>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</si>
  <si>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Vodní nádrže Jermalské rybníky „ Horní a dolní rybník na p.č. 1906 a 1907 v k.ú. Kaplice</t>
  </si>
  <si>
    <t>KSO:</t>
  </si>
  <si>
    <t>833 15 21</t>
  </si>
  <si>
    <t>CC-CZ:</t>
  </si>
  <si>
    <t>Místo:</t>
  </si>
  <si>
    <t>k.ú. Kaplice</t>
  </si>
  <si>
    <t>Datum:</t>
  </si>
  <si>
    <t>8. 4. 2021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</si>
  <si>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</si>
  <si>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</si>
  <si>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</si>
  <si>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</si>
  <si>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</si>
  <si>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</si>
  <si>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</si>
  <si>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Martina Hřebeková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</si>
  <si>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</si>
  <si>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</si>
  <si>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</si>
  <si>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</si>
  <si>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</si>
  <si>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</si>
  <si>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</si>
  <si>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</si>
  <si>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</si>
  <si>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</si>
  <si>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</si>
  <si>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</si>
  <si>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</si>
  <si>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</si>
  <si>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</si>
  <si>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</si>
  <si>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</si>
  <si>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</si>
  <si>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</si>
  <si>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</si>
  <si>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</si>
  <si>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</si>
  <si>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</si>
  <si>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</si>
  <si>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</si>
  <si>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</si>
  <si>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</si>
  <si>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</si>
  <si>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</si>
  <si>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</si>
  <si>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</si>
  <si>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</si>
  <si>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</si>
  <si>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</si>
  <si>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</si>
  <si>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</si>
  <si>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</si>
  <si>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</si>
  <si>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</si>
  <si>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</si>
  <si>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</si>
  <si>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</si>
  <si>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</si>
  <si>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nádrž č.1- Horní rybník</t>
  </si>
  <si>
    <t>STA</t>
  </si>
  <si>
    <t>1</t>
  </si>
  <si>
    <t>{325bf6dd-48a7-48c0-8198-7bc6b7b5ab80}</t>
  </si>
  <si>
    <t>2</t>
  </si>
  <si>
    <t>/</t>
  </si>
  <si>
    <t>01</t>
  </si>
  <si>
    <t>Hráz</t>
  </si>
  <si>
    <t>Soupis</t>
  </si>
  <si>
    <t>{fd4c0091-08f3-4642-989d-3b5cf812ee1e}</t>
  </si>
  <si>
    <t>02</t>
  </si>
  <si>
    <t>Výpustné zařízení</t>
  </si>
  <si>
    <t>{04b907b1-93db-498e-81bc-fdb96e71a85b}</t>
  </si>
  <si>
    <t>03</t>
  </si>
  <si>
    <t>Bezpečnostní přeliv</t>
  </si>
  <si>
    <t>{93075495-262d-4eff-b840-78c497470fa4}</t>
  </si>
  <si>
    <t>04</t>
  </si>
  <si>
    <t>Odběrný objekt</t>
  </si>
  <si>
    <t>{05a7f283-d8e8-4efd-b9eb-cf0b5adb715c}</t>
  </si>
  <si>
    <t>SO 02</t>
  </si>
  <si>
    <t>nádrž č.2- Dolní rybník</t>
  </si>
  <si>
    <t>{d34324e1-47d6-4c0c-b40e-57592889cfe9}</t>
  </si>
  <si>
    <t>{064c45df-2ec7-47a4-ae44-ed94aba0d116}</t>
  </si>
  <si>
    <t>{0a5fcf73-387b-4c4d-8297-036439679e1a}</t>
  </si>
  <si>
    <t>{7ffaa3dd-6686-4d38-8b8c-dab117fbbceb}</t>
  </si>
  <si>
    <t>VON</t>
  </si>
  <si>
    <t>vedlejší a ostatní náklady</t>
  </si>
  <si>
    <t>{953fbdde-2e98-4f29-9a41-dfde74585b96}</t>
  </si>
  <si>
    <t>KRYCÍ LIST SOUPISU PRACÍ</t>
  </si>
  <si>
    <t>Objekt:</t>
  </si>
  <si>
    <t>SO 01 - nádrž č.1- Horní rybník</t>
  </si>
  <si>
    <t>Soupis:</t>
  </si>
  <si>
    <t>01 - Hráz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</si>
  <si>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</si>
  <si>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</si>
  <si>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</si>
  <si>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</si>
  <si>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</si>
  <si>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</si>
  <si>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</si>
  <si>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</si>
  <si>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</si>
  <si>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</si>
  <si>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</si>
  <si>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</si>
  <si>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</si>
  <si>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</si>
  <si>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</si>
  <si>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</si>
  <si>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</si>
  <si>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</si>
  <si>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</si>
  <si>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</si>
  <si>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</si>
  <si>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</si>
  <si>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</si>
  <si>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</si>
  <si>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</si>
  <si>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</si>
  <si>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</si>
  <si>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</si>
  <si>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111103212</t>
  </si>
  <si>
    <t>Kosení travin a vodních rostlin ve vegetačním období divokého porostu středně hustého</t>
  </si>
  <si>
    <t>ha</t>
  </si>
  <si>
    <t>CS ÚRS 2021 01</t>
  </si>
  <si>
    <t>4</t>
  </si>
  <si>
    <t>-200486461</t>
  </si>
  <si>
    <t>VV</t>
  </si>
  <si>
    <t>60*110/10000"výkres číslo 1</t>
  </si>
  <si>
    <t>111211101</t>
  </si>
  <si>
    <t>Odstranění křovin a stromů s odstraněním kořenů ručně průměru kmene do 100 mm jakékoliv plochy v rovině nebo ve svahu o sklonu do 1:5</t>
  </si>
  <si>
    <t>m2</t>
  </si>
  <si>
    <t>-800454040</t>
  </si>
  <si>
    <t>74"výkres číslo 1</t>
  </si>
  <si>
    <t>3</t>
  </si>
  <si>
    <t>112155311</t>
  </si>
  <si>
    <t>Štěpkování s naložením na dopravní prostředek a odvozem do 20 km keřového porostu středně hustého</t>
  </si>
  <si>
    <t>1387327548</t>
  </si>
  <si>
    <t>121151113</t>
  </si>
  <si>
    <t>Sejmutí ornice strojně při souvislé ploše přes 100 do 500 m2, tl. vrstvy do 200 mm</t>
  </si>
  <si>
    <t>810456263</t>
  </si>
  <si>
    <t>157*3"výkres číslo 1</t>
  </si>
  <si>
    <t>5</t>
  </si>
  <si>
    <t>122251106</t>
  </si>
  <si>
    <t>Odkopávky a prokopávky nezapažené strojně v hornině třídy těžitelnosti I skupiny 3 přes 1 000 do 5 000 m3</t>
  </si>
  <si>
    <t>m3</t>
  </si>
  <si>
    <t>-1389293954</t>
  </si>
  <si>
    <t>3186,4"výkres číslo 1</t>
  </si>
  <si>
    <t xml:space="preserve">924,5"výkres číslo 1 stávající hráz </t>
  </si>
  <si>
    <t>Součet</t>
  </si>
  <si>
    <t>6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</si>
  <si>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</si>
  <si>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</si>
  <si>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-1641519919</t>
  </si>
  <si>
    <t>112,4"výkres číslo 1 objem zeminy nahrazené jílem</t>
  </si>
  <si>
    <t>7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</si>
  <si>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</si>
  <si>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</si>
  <si>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-1570432716</t>
  </si>
  <si>
    <t>924,5"výkres číslo 1</t>
  </si>
  <si>
    <t>8</t>
  </si>
  <si>
    <t>171151001</t>
  </si>
  <si>
    <t>Dodávka jílu pro násyp ve středu hráze</t>
  </si>
  <si>
    <t>1079695</t>
  </si>
  <si>
    <t>112,4"výkres číslo 1</t>
  </si>
  <si>
    <t>9</t>
  </si>
  <si>
    <t>171201201</t>
  </si>
  <si>
    <t>Uložení sypaniny na skládky nebo meziskládky bez hutnění s upravením uložené sypaniny do předepsaného tvaru</t>
  </si>
  <si>
    <t>-134647973</t>
  </si>
  <si>
    <t>10</t>
  </si>
  <si>
    <t>181006114</t>
  </si>
  <si>
    <t>Rozprostření zemin schopných zúrodnění v rovině a ve sklonu do 1:5, tloušťka vrstvy přes 0,20 do 0,30 m</t>
  </si>
  <si>
    <t>1916273978</t>
  </si>
  <si>
    <t>3298,8/0,3</t>
  </si>
  <si>
    <t>11</t>
  </si>
  <si>
    <t>181351103</t>
  </si>
  <si>
    <t>Rozprostření a urovnání ornice v rovině nebo ve svahu sklonu do 1:5 strojně při souvislé ploše přes 100 do 500 m2, tl. vrstvy do 200 mm</t>
  </si>
  <si>
    <t>452041140</t>
  </si>
  <si>
    <t>157*2"výkres číslo 1</t>
  </si>
  <si>
    <t>12</t>
  </si>
  <si>
    <t>181411121</t>
  </si>
  <si>
    <t>Založení trávníku na půdě předem připravené plochy do 1000 m2 výsevem včetně utažení lučního v rovině nebo na svahu do 1:5</t>
  </si>
  <si>
    <t>-94856038</t>
  </si>
  <si>
    <t>13</t>
  </si>
  <si>
    <t>M</t>
  </si>
  <si>
    <t>00572472</t>
  </si>
  <si>
    <t>osivo směs travní krajinná-rovinná</t>
  </si>
  <si>
    <t>kg</t>
  </si>
  <si>
    <t>834600970</t>
  </si>
  <si>
    <t>314*0,025"výkres číslo 1</t>
  </si>
  <si>
    <t>14</t>
  </si>
  <si>
    <t>181411122</t>
  </si>
  <si>
    <t>Založení trávníku na půdě předem připravené plochy do 1000 m2 výsevem včetně utažení lučního na svahu přes 1:5 do 1:2</t>
  </si>
  <si>
    <t>-2021069849</t>
  </si>
  <si>
    <t>157*1"výkres číslo 1</t>
  </si>
  <si>
    <t>00572474</t>
  </si>
  <si>
    <t>osivo směs travní krajinná-svahová</t>
  </si>
  <si>
    <t>655015509</t>
  </si>
  <si>
    <t>157*0,025"výkres číslo 1</t>
  </si>
  <si>
    <t>16</t>
  </si>
  <si>
    <t>181951111</t>
  </si>
  <si>
    <t>Úprava pláně vyrovnáním výškových rozdílů strojně v hornině třídy těžitelnosti I, skupiny 1 až 3 bez zhutnění</t>
  </si>
  <si>
    <t>-665466511</t>
  </si>
  <si>
    <t>200*8"výkres číslo 1</t>
  </si>
  <si>
    <t>17</t>
  </si>
  <si>
    <t>182151111</t>
  </si>
  <si>
    <t>Svahování trvalých svahů do projektovaných profilů strojně s potřebným přemístěním výkopku při svahování v zářezech v hornině třídy těžitelnosti I, skupiny 1 až 3</t>
  </si>
  <si>
    <t>-475565952</t>
  </si>
  <si>
    <t>3300"výkres číslo 1</t>
  </si>
  <si>
    <t>18</t>
  </si>
  <si>
    <t>182201101</t>
  </si>
  <si>
    <t>Svahování trvalých svahů do projektovaných profilů strojně s potřebným přemístěním výkopku při svahování násypů v jakékoliv hornině</t>
  </si>
  <si>
    <t>1573260531</t>
  </si>
  <si>
    <t>157*(6,6+2+6,6)"výkres číslo 1</t>
  </si>
  <si>
    <t>19</t>
  </si>
  <si>
    <t>182351123</t>
  </si>
  <si>
    <t>Rozprostření a urovnání ornice ve svahu sklonu přes 1:5 strojně při souvislé ploše přes 100 do 500 m2, tl. vrstvy do 200 mm</t>
  </si>
  <si>
    <t>1836634398</t>
  </si>
  <si>
    <t>Zakládání</t>
  </si>
  <si>
    <t>20</t>
  </si>
  <si>
    <t>211531111</t>
  </si>
  <si>
    <t>Výplň kamenivem do rýh odvodňovacích žeber nebo trativodů bez zhutnění, s úpravou povrchu výplně kamenivem hrubým drceným frakce 16 až 63 mm</t>
  </si>
  <si>
    <t>-102164034</t>
  </si>
  <si>
    <t>1,8*1,5*160"výkres číslo 1</t>
  </si>
  <si>
    <t>212751106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</si>
  <si>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</si>
  <si>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m</t>
  </si>
  <si>
    <t>-1031713024</t>
  </si>
  <si>
    <t>160"výkres číslo 1</t>
  </si>
  <si>
    <t>Vodorovné konstrukce</t>
  </si>
  <si>
    <t>22</t>
  </si>
  <si>
    <t>457572214</t>
  </si>
  <si>
    <t>Filtrační vrstvy jakékoliv tloušťky a sklonu z hrubého těženého kameniva se zhutněním do 10 pojezdů/m3, frakce od 16-63 do 32-63 mm</t>
  </si>
  <si>
    <t>-341664284</t>
  </si>
  <si>
    <t>160*(1,3*2+0,8*3)*0,1</t>
  </si>
  <si>
    <t>160*5,8*0,2</t>
  </si>
  <si>
    <t>Součet"výkres číslo 1</t>
  </si>
  <si>
    <t>23</t>
  </si>
  <si>
    <t>463212111</t>
  </si>
  <si>
    <t>Rovnanina z lomového kamene upraveného, tříděného jakékoliv tloušťky rovnaniny s vyklínováním spár a dutin úlomky kamene</t>
  </si>
  <si>
    <t>1590549845</t>
  </si>
  <si>
    <t>160*(5,8*0,25+1*0,6)"výkres číslo 1</t>
  </si>
  <si>
    <t>24</t>
  </si>
  <si>
    <t>463212191</t>
  </si>
  <si>
    <t>Rovnanina z lomového kamene upraveného, tříděného Příplatek k cenám za vypracování líce</t>
  </si>
  <si>
    <t>-1754355223</t>
  </si>
  <si>
    <t>160*(5,8+0,5)"výkres číslo 1</t>
  </si>
  <si>
    <t>998</t>
  </si>
  <si>
    <t>Přesun hmot</t>
  </si>
  <si>
    <t>25</t>
  </si>
  <si>
    <t>998331011</t>
  </si>
  <si>
    <t>Přesun hmot pro nádrže dopravní vzdálenost do 500 m</t>
  </si>
  <si>
    <t>t</t>
  </si>
  <si>
    <t>-752098974</t>
  </si>
  <si>
    <t>02 - Výpustné zařízení</t>
  </si>
  <si>
    <t xml:space="preserve">    3 - Svislé a kompletní konstrukce</t>
  </si>
  <si>
    <t xml:space="preserve">    8 - Trubní vedení</t>
  </si>
  <si>
    <t xml:space="preserve">    9 - Ostatní konstrukce a práce, bourání</t>
  </si>
  <si>
    <t>PSV - Práce a dodávky PSV</t>
  </si>
  <si>
    <t xml:space="preserve">    767 - Konstrukce zámečnické</t>
  </si>
  <si>
    <t>115101201</t>
  </si>
  <si>
    <t>Čerpání vody na dopravní výšku do 10 m s uvažovaným průměrným přítokem do 500 l/min</t>
  </si>
  <si>
    <t>hod</t>
  </si>
  <si>
    <t>-1638812332</t>
  </si>
  <si>
    <t>8*10"výkres číslo 1</t>
  </si>
  <si>
    <t>132251101</t>
  </si>
  <si>
    <t>Hloubení nezapažených rýh šířky do 800 mm strojně s urovnáním dna do předepsaného profilu a spádu v hornině třídy těžitelnosti I skupiny 3 do 20 m3</t>
  </si>
  <si>
    <t>-42513251</t>
  </si>
  <si>
    <t>16*0,6*0,8+1,2*0,5*0,8"výkres číslo 3</t>
  </si>
  <si>
    <t>133251101</t>
  </si>
  <si>
    <t>Hloubení nezapažených šachet strojně v hornině třídy těžitelnosti I skupiny 3 do 20 m3</t>
  </si>
  <si>
    <t>1664185256</t>
  </si>
  <si>
    <t>2,5*2,6*0,8+(1+2)*0,5*1*0,3"výkres číslo 3</t>
  </si>
  <si>
    <t>547281237</t>
  </si>
  <si>
    <t>8,16+5,65"položky dílu 1</t>
  </si>
  <si>
    <t>Svislé a kompletní konstrukce</t>
  </si>
  <si>
    <t>320101112</t>
  </si>
  <si>
    <t>Osazení betonových a železobetonových prefabrikátů hmotnosti jednotlivě přes 1 000 do 5 000 kg</t>
  </si>
  <si>
    <t>1086862990</t>
  </si>
  <si>
    <t>0,56*0,46*3,2"výkres číslo 3</t>
  </si>
  <si>
    <t>SPCM3201</t>
  </si>
  <si>
    <t>železobetonový prefabrikováný požerák, otevřený dvoudlužový rozměr 75 x 75cm celková délka 3200mm + uložení /Prefa Hubenov/, kotva nebo závit. pouzdra pro lávku 2x</t>
  </si>
  <si>
    <t>kus</t>
  </si>
  <si>
    <t>395982629</t>
  </si>
  <si>
    <t>1"výkres číslo 3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</si>
  <si>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</si>
  <si>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</si>
  <si>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-604322717</t>
  </si>
  <si>
    <t>1,5*1,5*1</t>
  </si>
  <si>
    <t>1,2*0,5*0,8</t>
  </si>
  <si>
    <t>Součet"výkres číslo 3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</si>
  <si>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</si>
  <si>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</si>
  <si>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-803040498</t>
  </si>
  <si>
    <t>2,5*2,6*0,2"výkres číslo 3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</si>
  <si>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</si>
  <si>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</si>
  <si>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803312625</t>
  </si>
  <si>
    <t>1,5*4*1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</si>
  <si>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</si>
  <si>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</si>
  <si>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938548207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</si>
  <si>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</si>
  <si>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</si>
  <si>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1044515248</t>
  </si>
  <si>
    <t>2,5*2,6*2*4,44*1,25*0,001"výkres číslo 3</t>
  </si>
  <si>
    <t>350501501</t>
  </si>
  <si>
    <t>Pačokování betonových konstrukcí jílovým mlékem</t>
  </si>
  <si>
    <t>-232883622</t>
  </si>
  <si>
    <t>1,5*4*1+(2,5+2,6)*0,2+2,5*2,6</t>
  </si>
  <si>
    <t>0,75*4*3</t>
  </si>
  <si>
    <t>13,5*(0,8*2+0,6)</t>
  </si>
  <si>
    <t>451541111</t>
  </si>
  <si>
    <t>Lože pod potrubí, stoky a drobné objekty v otevřeném výkopu ze štěrkodrtě 0-63 mm</t>
  </si>
  <si>
    <t>-1051317875</t>
  </si>
  <si>
    <t>16*0,6*0,1"výkres číslo 3</t>
  </si>
  <si>
    <t>452312161</t>
  </si>
  <si>
    <t>Podkladní a zajišťovací konstrukce z betonu prostého v otevřeném výkopu sedlové lože pod potrubí z betonu tř. C 25/30</t>
  </si>
  <si>
    <t>-367837958</t>
  </si>
  <si>
    <t>16*0,6*0,2"výkres číslo 3</t>
  </si>
  <si>
    <t>462511270</t>
  </si>
  <si>
    <t>Zához z lomového kamene neupraveného záhozového bez proštěrkování z terénu, hmotnosti jednotlivých kamenů do 200 kg</t>
  </si>
  <si>
    <t>-209035544</t>
  </si>
  <si>
    <t>10*0,3"výkres číslo 3</t>
  </si>
  <si>
    <t>1343505283</t>
  </si>
  <si>
    <t>(1+2)*0,5*1*0,3"výkres číslo 3</t>
  </si>
  <si>
    <t>-1335686843</t>
  </si>
  <si>
    <t>(1+2)*0,5*1"výkres číslo 3</t>
  </si>
  <si>
    <t>Trubní vedení</t>
  </si>
  <si>
    <t>871370410</t>
  </si>
  <si>
    <t>Montáž kanalizačního potrubí z plastů z polypropylenu PP korugovaného nebo žebrovaného SN 10 DN 300</t>
  </si>
  <si>
    <t>-1566476871</t>
  </si>
  <si>
    <t>16"výkres číslo 3</t>
  </si>
  <si>
    <t>28617046</t>
  </si>
  <si>
    <t>trubka kanalizační PP korugovaná DN 300x6000mm SN10</t>
  </si>
  <si>
    <t>-200154692</t>
  </si>
  <si>
    <t>880101501</t>
  </si>
  <si>
    <t>Napojení potrubí DN 300 na požerák</t>
  </si>
  <si>
    <t>-1210260523</t>
  </si>
  <si>
    <t>2"výkres číslo 3</t>
  </si>
  <si>
    <t>899623171</t>
  </si>
  <si>
    <t>Obetonování potrubí nebo zdiva stok betonem prostým v otevřeném výkopu, beton tř. C 25/30</t>
  </si>
  <si>
    <t>-1579821969</t>
  </si>
  <si>
    <t>16*(0,6*0,5-pi*0,15*0,15)"výkres číslo 3</t>
  </si>
  <si>
    <t>899643111</t>
  </si>
  <si>
    <t>Bednění pro obetonování potrubí v otevřeném výkopu</t>
  </si>
  <si>
    <t>1515281992</t>
  </si>
  <si>
    <t>16*0,65*2"výkres číslo 3</t>
  </si>
  <si>
    <t>Ostatní konstrukce a práce, bourání</t>
  </si>
  <si>
    <t>934956124</t>
  </si>
  <si>
    <t>Přepadová a ochranná zařízení nádrží dřevěná hradítka (dluže požeráku) š.150 mm, bez nátěru, s potřebným kováním z dubového dřeva, tl. 50 mm</t>
  </si>
  <si>
    <t>1496489003</t>
  </si>
  <si>
    <t>0,8*3,2*2"výkres číslo 3</t>
  </si>
  <si>
    <t>953961114</t>
  </si>
  <si>
    <t>Kotvy chemické s vyvrtáním otvoru do betonu, železobetonu nebo tvrdého kamene tmel, velikost M 16, hloubka 125 mm</t>
  </si>
  <si>
    <t>-2138332991</t>
  </si>
  <si>
    <t>953965131</t>
  </si>
  <si>
    <t>Kotvy chemické s vyvrtáním otvoru kotevní šrouby pro chemické kotvy, velikost M 16, délka 190 mm</t>
  </si>
  <si>
    <t>-747653128</t>
  </si>
  <si>
    <t>26</t>
  </si>
  <si>
    <t>31111008</t>
  </si>
  <si>
    <t>matice přesná šestihranná Pz DIN 934-8 M16</t>
  </si>
  <si>
    <t>100 kus</t>
  </si>
  <si>
    <t>-184017376</t>
  </si>
  <si>
    <t>4*0,01 'Přepočtené koeficientem množství</t>
  </si>
  <si>
    <t>27</t>
  </si>
  <si>
    <t>31120008</t>
  </si>
  <si>
    <t>podložka DIN 125-A ZB D 16mm</t>
  </si>
  <si>
    <t>-115221233</t>
  </si>
  <si>
    <t>28</t>
  </si>
  <si>
    <t>31121014</t>
  </si>
  <si>
    <t>podložka pružná s čtvercovým průřezem DIN 7980 BZ D 16mm</t>
  </si>
  <si>
    <t>-674314676</t>
  </si>
  <si>
    <t>29</t>
  </si>
  <si>
    <t>146260742</t>
  </si>
  <si>
    <t>PSV</t>
  </si>
  <si>
    <t>Práce a dodávky PSV</t>
  </si>
  <si>
    <t>767</t>
  </si>
  <si>
    <t>Konstrukce zámečnické</t>
  </si>
  <si>
    <t>30</t>
  </si>
  <si>
    <t>767101502</t>
  </si>
  <si>
    <t>Dodávka a montáž ocelového uzamykatelného poklopu požeráku s rámem, včetně nátěru</t>
  </si>
  <si>
    <t>-441472765</t>
  </si>
  <si>
    <t>31</t>
  </si>
  <si>
    <t>767101503</t>
  </si>
  <si>
    <t>Výroba a montáž ocelové nosné konstrukce lávky a zábradlí, povrchová úprava žárovým zinkováním</t>
  </si>
  <si>
    <t>716360216</t>
  </si>
  <si>
    <t>338+70</t>
  </si>
  <si>
    <t>32</t>
  </si>
  <si>
    <t>13010822</t>
  </si>
  <si>
    <t>ocel profilová UPN 160 jakost 11 375</t>
  </si>
  <si>
    <t>-943036727</t>
  </si>
  <si>
    <t>P</t>
  </si>
  <si>
    <t>Poznámka k položce:_x000D_
Hmotnost: 18,80 kg/m</t>
  </si>
  <si>
    <t>(6,5*2+1*5)*18,8*0,001</t>
  </si>
  <si>
    <t>33</t>
  </si>
  <si>
    <t>14011026</t>
  </si>
  <si>
    <t>trubka ocelová bezešvá hladká jakost 11 353 51x3,2mm</t>
  </si>
  <si>
    <t>1662652724</t>
  </si>
  <si>
    <t>6,5*2+1,4*7</t>
  </si>
  <si>
    <t>34</t>
  </si>
  <si>
    <t>767590110</t>
  </si>
  <si>
    <t>Montáž podlahových konstrukcí podlahových roštů, podlah připevněných svařováním</t>
  </si>
  <si>
    <t>574764245</t>
  </si>
  <si>
    <t>240+20</t>
  </si>
  <si>
    <t>35</t>
  </si>
  <si>
    <t>55347036</t>
  </si>
  <si>
    <t>rošt podlahový lisovaný žárově zinkovaný velikost 40/3mm 1000x1000mm</t>
  </si>
  <si>
    <t>1517143165</t>
  </si>
  <si>
    <t>36</t>
  </si>
  <si>
    <t>55347031</t>
  </si>
  <si>
    <t>rošt podlahový lisovaný žárově zinkovaný velikost 40/3mm 500x1000mm</t>
  </si>
  <si>
    <t>-2074995128</t>
  </si>
  <si>
    <t>37</t>
  </si>
  <si>
    <t>998767101</t>
  </si>
  <si>
    <t>Přesun hmot pro zámečnické konstrukce stanovený z hmotnosti přesunovaného materiálu vodorovná dopravní vzdálenost do 50 m v objektech výšky do 6 m</t>
  </si>
  <si>
    <t>-1568521928</t>
  </si>
  <si>
    <t>03 - Bezpečnostní přeliv</t>
  </si>
  <si>
    <t>-1026528308</t>
  </si>
  <si>
    <t>7,5*(0,85*2+1,1)"výkres číslo 1</t>
  </si>
  <si>
    <t>96311275</t>
  </si>
  <si>
    <t>7,5*1,1*0,1"výkres číslo 1</t>
  </si>
  <si>
    <t>-536908830</t>
  </si>
  <si>
    <t>7,5*1,1*0,2"výkres číslo 1</t>
  </si>
  <si>
    <t>1867135033</t>
  </si>
  <si>
    <t>10*2*0,3"výkres číslo 1</t>
  </si>
  <si>
    <t>822442111</t>
  </si>
  <si>
    <t>Montáž potrubí z trub železobetonových hrdlových v otevřeném výkopu ve sklonu do 20 % s integrovaným těsněním DN 600</t>
  </si>
  <si>
    <t>-744096113</t>
  </si>
  <si>
    <t>7,5"výkres číslo 1</t>
  </si>
  <si>
    <t>59222001</t>
  </si>
  <si>
    <t>trouba ŽB hrdlová DN 600</t>
  </si>
  <si>
    <t>538702997</t>
  </si>
  <si>
    <t>2138061039</t>
  </si>
  <si>
    <t>7,5*(1,1*0,85-pi*0,4*0,4)"výkres číslo 1</t>
  </si>
  <si>
    <t>-214165750</t>
  </si>
  <si>
    <t>7,5*0,85*2"výkres číslo 1</t>
  </si>
  <si>
    <t>545686517</t>
  </si>
  <si>
    <t>04 - Odběrný objekt</t>
  </si>
  <si>
    <t>115001104</t>
  </si>
  <si>
    <t>Převedení vody potrubím průměru DN přes 250 do 300</t>
  </si>
  <si>
    <t>-1877963420</t>
  </si>
  <si>
    <t>8"výkres číslo 11</t>
  </si>
  <si>
    <t>448895760</t>
  </si>
  <si>
    <t>8*5"výkres číslo 11</t>
  </si>
  <si>
    <t>129153101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</si>
  <si>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</si>
  <si>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984496736</t>
  </si>
  <si>
    <t>8*3*0,5"výkres číslo 11</t>
  </si>
  <si>
    <t>132251102</t>
  </si>
  <si>
    <t>Hloubení nezapažených rýh šířky do 800 mm strojně s urovnáním dna do předepsaného profilu a spádu v hornině třídy těžitelnosti I skupiny 3 přes 20 do 50 m3</t>
  </si>
  <si>
    <t>-654601772</t>
  </si>
  <si>
    <t>48,2*0,6*1,2</t>
  </si>
  <si>
    <t>2,5*0,3*0,8*2+2,75*0,6*0,8</t>
  </si>
  <si>
    <t>Součet"výkres číslo 11</t>
  </si>
  <si>
    <t>742801541</t>
  </si>
  <si>
    <t>12+37,224-20,244"položky dílu 1</t>
  </si>
  <si>
    <t>174101101</t>
  </si>
  <si>
    <t>Zásyp sypaninou z jakékoliv horniny strojně s uložením výkopku ve vrstvách se zhutněním jam, šachet, rýh nebo kolem objektů v těchto vykopávkách</t>
  </si>
  <si>
    <t>-725718165</t>
  </si>
  <si>
    <t>48,2*0,6*0,7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</si>
  <si>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</si>
  <si>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</si>
  <si>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1840566432</t>
  </si>
  <si>
    <t>48,2*0,6*0,4"výkres číslo 11</t>
  </si>
  <si>
    <t>58331351</t>
  </si>
  <si>
    <t>kamenivo těžené drobné frakce 0/4</t>
  </si>
  <si>
    <t>-696240799</t>
  </si>
  <si>
    <t>11,568*2 'Přepočtené koeficientem množství</t>
  </si>
  <si>
    <t>-1685509123</t>
  </si>
  <si>
    <t>2,75*0,6*0,8+2,5*0,3*0,8*2"výkres číslo 11</t>
  </si>
  <si>
    <t>-898136781</t>
  </si>
  <si>
    <t>(2,75+0,6)*2*0,8</t>
  </si>
  <si>
    <t>(2,5+0,3)*2*0,8*2</t>
  </si>
  <si>
    <t>-245419432</t>
  </si>
  <si>
    <t>451311521</t>
  </si>
  <si>
    <t>Podklad pod dlažbu z betonu prostého pro prostředí s mrazovými cykly tř. C 25/30 tl. přes 100 do 150 mm</t>
  </si>
  <si>
    <t>1537468082</t>
  </si>
  <si>
    <t>(0,8+1,3)*2,75"výkres číslo 11</t>
  </si>
  <si>
    <t>-1139888912</t>
  </si>
  <si>
    <t>48,2*0,6*0,1"výkres číslo 11</t>
  </si>
  <si>
    <t>2146626153</t>
  </si>
  <si>
    <t>1*1*0,5*2"výkres číslo 11</t>
  </si>
  <si>
    <t>465513227</t>
  </si>
  <si>
    <t>Dlažba z lomového kamene lomařsky upraveného na cementovou maltu, s vyspárováním cementovou maltou, tl. kamene 250 mm</t>
  </si>
  <si>
    <t>1650755541</t>
  </si>
  <si>
    <t>871355221</t>
  </si>
  <si>
    <t>Kanalizační potrubí z tvrdého PVC v otevřeném výkopu ve sklonu do 20 %, hladkého plnostěnného jednovrstvého, tuhost třídy SN 8 DN 200</t>
  </si>
  <si>
    <t>1406772514</t>
  </si>
  <si>
    <t>48,2"výkres číslo 11</t>
  </si>
  <si>
    <t>Uzavírací systém nátokového potrubí DN 200mm</t>
  </si>
  <si>
    <t>248923730</t>
  </si>
  <si>
    <t>1"výkres číslo 11</t>
  </si>
  <si>
    <t>910101501</t>
  </si>
  <si>
    <t>Dodávka a montáž dluže z fošny včetně vodících U50 s vytvořením otvoru v horní hraně 4 x 4cm, kontrolní cejch geodeta</t>
  </si>
  <si>
    <t>-1927990776</t>
  </si>
  <si>
    <t>934366097</t>
  </si>
  <si>
    <t>SO 02 - nádrž č.2- Dolní rybník</t>
  </si>
  <si>
    <t>-361661850</t>
  </si>
  <si>
    <t>50*110/10000"výkres číslo 1</t>
  </si>
  <si>
    <t>-1608751713</t>
  </si>
  <si>
    <t>-1496020627</t>
  </si>
  <si>
    <t>1695608235</t>
  </si>
  <si>
    <t>142*3"výkres číslo 1</t>
  </si>
  <si>
    <t>-1169702153</t>
  </si>
  <si>
    <t>2374,5"výkres číslo 1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</si>
  <si>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</si>
  <si>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</si>
  <si>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-431812342</t>
  </si>
  <si>
    <t>1278-268,4"pro násyp hráze</t>
  </si>
  <si>
    <t>1904313542</t>
  </si>
  <si>
    <t>2374,5-1009,6"položky dílu 1</t>
  </si>
  <si>
    <t>-1770777907</t>
  </si>
  <si>
    <t>(2+10)*0,5*1,5*142"výkres číslo 1</t>
  </si>
  <si>
    <t>-1420512072</t>
  </si>
  <si>
    <t>268,4"výkres číslo 1</t>
  </si>
  <si>
    <t>1162021763</t>
  </si>
  <si>
    <t>-540557024</t>
  </si>
  <si>
    <t>1364,9/0,3</t>
  </si>
  <si>
    <t>483543589</t>
  </si>
  <si>
    <t>150*2"výkres číslo 1</t>
  </si>
  <si>
    <t>417745325</t>
  </si>
  <si>
    <t>615918102</t>
  </si>
  <si>
    <t>300*0,025"výkres číslo 1</t>
  </si>
  <si>
    <t>1350952884</t>
  </si>
  <si>
    <t>150*1"výkres číslo 1</t>
  </si>
  <si>
    <t>-1288476480</t>
  </si>
  <si>
    <t>150*0,025"výkres číslo 1</t>
  </si>
  <si>
    <t>-1489037904</t>
  </si>
  <si>
    <t>150*8"výkres číslo 1</t>
  </si>
  <si>
    <t>-652323552</t>
  </si>
  <si>
    <t>2900"výkres číslo 1</t>
  </si>
  <si>
    <t>-734514203</t>
  </si>
  <si>
    <t>150*(5,5+2+5,5)"výkres číslo 1</t>
  </si>
  <si>
    <t>-1211985983</t>
  </si>
  <si>
    <t>-1597896262</t>
  </si>
  <si>
    <t>1,8*1,5*150"výkres číslo 1</t>
  </si>
  <si>
    <t>211149914</t>
  </si>
  <si>
    <t>150"výkres číslo 1</t>
  </si>
  <si>
    <t>-78610260</t>
  </si>
  <si>
    <t>150*(1,3*2+0,8*3)*0,1</t>
  </si>
  <si>
    <t>150*4,7*0,2</t>
  </si>
  <si>
    <t>923732233</t>
  </si>
  <si>
    <t>150*(4,7*0,25+1*0,6)"výkres číslo 1</t>
  </si>
  <si>
    <t>1947867599</t>
  </si>
  <si>
    <t>150*(4,7+0,5)"výkres číslo 1</t>
  </si>
  <si>
    <t>-455452067</t>
  </si>
  <si>
    <t>10822416</t>
  </si>
  <si>
    <t>-134744604</t>
  </si>
  <si>
    <t>12*0,6*0,8+1,2*0,5*0,8"výkres číslo 8</t>
  </si>
  <si>
    <t>1580685446</t>
  </si>
  <si>
    <t>2,5*2,6*0,8+(1+2)*0,5*1*0,3"výkres číslo 8</t>
  </si>
  <si>
    <t>-675433643</t>
  </si>
  <si>
    <t>6,24+5,65"položky dílu 1</t>
  </si>
  <si>
    <t>-345812722</t>
  </si>
  <si>
    <t>0,56*0,46*2,1"výkres číslo 8</t>
  </si>
  <si>
    <t>1234629873</t>
  </si>
  <si>
    <t>-151329521</t>
  </si>
  <si>
    <t>Součet"výkres číslo 8</t>
  </si>
  <si>
    <t>871963244</t>
  </si>
  <si>
    <t>2,5*2,6*0,2"výkres číslo 8</t>
  </si>
  <si>
    <t>-1110628150</t>
  </si>
  <si>
    <t>142059198</t>
  </si>
  <si>
    <t>848013939</t>
  </si>
  <si>
    <t>2,5*2,6*2*4,44*1,25*0,001"výkres číslo 8</t>
  </si>
  <si>
    <t>1439674612</t>
  </si>
  <si>
    <t>11,5*(0,8*2+0,6)</t>
  </si>
  <si>
    <t>1724764746</t>
  </si>
  <si>
    <t>12*0,6*0,1"výkres číslo 8</t>
  </si>
  <si>
    <t>-1263085394</t>
  </si>
  <si>
    <t>12*0,6*0,2"výkres číslo 8</t>
  </si>
  <si>
    <t>1469412479</t>
  </si>
  <si>
    <t>10*0,3"výkres číslo 8</t>
  </si>
  <si>
    <t>-1346533013</t>
  </si>
  <si>
    <t>(1+2)*0,5*1*0,3"výkres číslo 8</t>
  </si>
  <si>
    <t>-1662571587</t>
  </si>
  <si>
    <t>(1+2)*0,5*1"výkres číslo 8</t>
  </si>
  <si>
    <t>-9734806</t>
  </si>
  <si>
    <t>12"výkres číslo 8</t>
  </si>
  <si>
    <t>2057615328</t>
  </si>
  <si>
    <t>-390645291</t>
  </si>
  <si>
    <t>2"výkres číslo 8</t>
  </si>
  <si>
    <t>-1465442484</t>
  </si>
  <si>
    <t>12*(0,6*0,5-pi*0,15*0,15)"výkres číslo 8</t>
  </si>
  <si>
    <t>351298156</t>
  </si>
  <si>
    <t>12*0,65*2"výkres číslo 8</t>
  </si>
  <si>
    <t>1483202505</t>
  </si>
  <si>
    <t>0,8*2,1*2"výkres číslo 8</t>
  </si>
  <si>
    <t>-333370681</t>
  </si>
  <si>
    <t>351341682</t>
  </si>
  <si>
    <t>828622005</t>
  </si>
  <si>
    <t>-1089792264</t>
  </si>
  <si>
    <t>411680390</t>
  </si>
  <si>
    <t>-795599676</t>
  </si>
  <si>
    <t>-1567188527</t>
  </si>
  <si>
    <t>1"výkres číslo 8</t>
  </si>
  <si>
    <t>-1844288555</t>
  </si>
  <si>
    <t>233+47</t>
  </si>
  <si>
    <t>1014421879</t>
  </si>
  <si>
    <t>(4,2*2+1*4)*18,8*0,001</t>
  </si>
  <si>
    <t>-1740947246</t>
  </si>
  <si>
    <t>4,2*2+1,4*5</t>
  </si>
  <si>
    <t>1392753059</t>
  </si>
  <si>
    <t>120+48</t>
  </si>
  <si>
    <t>-1181580016</t>
  </si>
  <si>
    <t>55347038</t>
  </si>
  <si>
    <t>rošt podlahový lisovaný žárově zinkovaný velikost 40/3mm 1200x1000mm</t>
  </si>
  <si>
    <t>1889121545</t>
  </si>
  <si>
    <t>-1119944451</t>
  </si>
  <si>
    <t>-777649896</t>
  </si>
  <si>
    <t>(8,5*2+1,4*2)*0,3*1</t>
  </si>
  <si>
    <t>8,5*0,3*1*2</t>
  </si>
  <si>
    <t>Součet"výkres číslo 4</t>
  </si>
  <si>
    <t>1653589630</t>
  </si>
  <si>
    <t>271572211</t>
  </si>
  <si>
    <t>Podsyp pod základové konstrukce se zhutněním a urovnáním povrchu ze štěrkopísku netříděného</t>
  </si>
  <si>
    <t>732906052</t>
  </si>
  <si>
    <t>(8,5*2+1,4*2)*0,3*0,1</t>
  </si>
  <si>
    <t>8,5*0,3*0,1*2</t>
  </si>
  <si>
    <t>-1451209906</t>
  </si>
  <si>
    <t>-2075950795</t>
  </si>
  <si>
    <t>(8,5+2+7,9+1,4)*2*0,4</t>
  </si>
  <si>
    <t>(8,5+0,3)*2*0,4*2</t>
  </si>
  <si>
    <t>1157328128</t>
  </si>
  <si>
    <t>-2111327048</t>
  </si>
  <si>
    <t>(8,5+2+7,9+1,4)*2*1</t>
  </si>
  <si>
    <t>(8,5+0,3)*2*1*2</t>
  </si>
  <si>
    <t>451571112</t>
  </si>
  <si>
    <t>Lože pod dlažby ze štěrkopísků, tl. vrstvy přes 100 do 150 mm</t>
  </si>
  <si>
    <t>510068619</t>
  </si>
  <si>
    <t>7,9*1,4+4*8,5"výkres číslo 4</t>
  </si>
  <si>
    <t>858842763</t>
  </si>
  <si>
    <t>1,5*1*0,5*8,5+5*1,2*0,3"výkres číslo 4</t>
  </si>
  <si>
    <t>1192123290</t>
  </si>
  <si>
    <t>467510111</t>
  </si>
  <si>
    <t>Balvanitý skluz z lomového kamene hmotnosti kamene jednotlivě přes 300 do 3000 kg s proštěrkováním tl. vrstvy 700 až 1200 mm</t>
  </si>
  <si>
    <t>-525593161</t>
  </si>
  <si>
    <t>12,8*8,5*0,5"výkres číslo 4</t>
  </si>
  <si>
    <t>165052919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</si>
  <si>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</si>
  <si>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</si>
  <si>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</si>
  <si>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</si>
  <si>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</si>
  <si>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113151111</t>
  </si>
  <si>
    <t>Rozebírání zpevněných ploch s přemístěním na skládku na vzdálenost do 20 m nebo s naložením na dopravní prostředek ze silničních panelů</t>
  </si>
  <si>
    <t>1633527417</t>
  </si>
  <si>
    <t>286*3</t>
  </si>
  <si>
    <t>-156883778</t>
  </si>
  <si>
    <t>286*3"před pokládkou panelové cesty</t>
  </si>
  <si>
    <t>286*3"u rovnání po dokončení prací</t>
  </si>
  <si>
    <t>291211111</t>
  </si>
  <si>
    <t>Zřízení zpevněné plochy ze silničních panelů osazených do lože tl. 50 mm z kameniva</t>
  </si>
  <si>
    <t>1925283155</t>
  </si>
  <si>
    <t>593810071</t>
  </si>
  <si>
    <t>panel silniční 300x200x18 cm - pouze opotřebení a doprava</t>
  </si>
  <si>
    <t>1065023128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</si>
  <si>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</si>
  <si>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</si>
  <si>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</si>
  <si>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</si>
  <si>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</si>
  <si>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</si>
  <si>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…</t>
  </si>
  <si>
    <t>1024</t>
  </si>
  <si>
    <t>-803735335</t>
  </si>
  <si>
    <t>012303001</t>
  </si>
  <si>
    <t>Geodetické práce po výstavbě - geometrický plán</t>
  </si>
  <si>
    <t>323204455</t>
  </si>
  <si>
    <t>013254001</t>
  </si>
  <si>
    <t>Dokumentace skutečného provedení stavby prováděna dle vyhlášky č.499/2006 sb. příloha č.7- 3x tištěné paré, 1x elektronicky na CD</t>
  </si>
  <si>
    <t>-211856430</t>
  </si>
  <si>
    <t>VRN3</t>
  </si>
  <si>
    <t>Zařízení staveniště</t>
  </si>
  <si>
    <t>030001000</t>
  </si>
  <si>
    <t>-1199974779</t>
  </si>
  <si>
    <t>VRN7</t>
  </si>
  <si>
    <t>Provozní vlivy</t>
  </si>
  <si>
    <t>072002001</t>
  </si>
  <si>
    <t>Silniční provoz - dopravně-inženýrské opatření, dočasné dopravní značení, čištění mechanizace před vjezdem na komunkaci, čištění komunikací, zajištění přístupu a obslužnosti (návrh, vyřízení, realizace)</t>
  </si>
  <si>
    <t>-926506215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</si>
  <si>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</si>
  <si>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</si>
  <si>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</si>
  <si>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</si>
  <si>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</si>
  <si>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</si>
  <si>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</si>
  <si>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</si>
  <si>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</si>
  <si>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</si>
  <si>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</si>
  <si>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</si>
  <si>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</si>
  <si>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</si>
  <si>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</si>
  <si>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</si>
  <si>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</si>
  <si>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</si>
  <si>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</si>
  <si>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</si>
  <si>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</si>
  <si>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</si>
  <si>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</si>
  <si>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</si>
  <si>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</si>
  <si>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</si>
  <si>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</si>
  <si>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</si>
  <si>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</si>
  <si>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</si>
  <si>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</si>
  <si>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</si>
  <si>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</si>
  <si>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</si>
  <si>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</si>
  <si>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</si>
  <si>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</si>
  <si>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</si>
  <si>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</si>
  <si>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</si>
  <si>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</si>
  <si>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</si>
  <si>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</si>
  <si>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</si>
  <si>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</si>
  <si>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</si>
  <si>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</si>
  <si>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</si>
  <si>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</si>
  <si>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</si>
  <si>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</si>
  <si>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</si>
  <si>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</si>
  <si>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</si>
  <si>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</si>
  <si>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</si>
  <si>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</si>
  <si>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</si>
  <si>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</si>
  <si>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</si>
  <si>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</si>
  <si>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</si>
  <si>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</si>
  <si>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</si>
  <si>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</si>
  <si>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</si>
  <si>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</si>
  <si>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</si>
  <si>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</si>
  <si>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</si>
  <si>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</si>
  <si>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</si>
  <si>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</si>
  <si>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</si>
  <si>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</si>
  <si>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</si>
  <si>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</si>
  <si>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</si>
  <si>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</si>
  <si>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</si>
  <si>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</si>
  <si>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</si>
  <si>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</si>
  <si>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</si>
  <si>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</si>
  <si>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</si>
  <si>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</si>
  <si>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</si>
  <si>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</si>
  <si>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</si>
  <si>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</si>
  <si>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</si>
  <si>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</si>
  <si>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</si>
  <si>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</si>
  <si>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</si>
  <si>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</si>
  <si>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</si>
  <si>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</si>
  <si>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</si>
  <si>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</si>
  <si>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</si>
  <si>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</si>
  <si>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</si>
  <si>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</si>
  <si>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</si>
  <si>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</si>
  <si>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</si>
  <si>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</si>
  <si>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</si>
  <si>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</si>
  <si>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</si>
  <si>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</si>
  <si>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</si>
  <si>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</si>
  <si>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</si>
  <si>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</si>
  <si>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</si>
  <si>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</si>
  <si>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</si>
  <si>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</si>
  <si>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</si>
  <si>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</si>
  <si>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</si>
  <si>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</si>
  <si>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</si>
  <si>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</si>
  <si>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</si>
  <si>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</si>
  <si>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</si>
  <si>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</si>
  <si>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</si>
  <si>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</si>
  <si>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</si>
  <si>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</si>
  <si>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</si>
  <si>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</si>
  <si>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</si>
  <si>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</si>
  <si>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</si>
  <si>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</si>
  <si>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</si>
  <si>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</si>
  <si>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</si>
  <si>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</si>
  <si>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</si>
  <si>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</si>
  <si>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</si>
  <si>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</si>
  <si>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</si>
  <si>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</si>
  <si>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</si>
  <si>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</si>
  <si>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</si>
  <si>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</si>
  <si>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</si>
  <si>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</si>
  <si>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</si>
  <si>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</si>
  <si>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</si>
  <si>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</si>
  <si>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</si>
  <si>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</si>
  <si>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</si>
  <si>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</si>
  <si>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</si>
  <si>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</si>
  <si>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</si>
  <si>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</si>
  <si>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</si>
  <si>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</si>
  <si>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</si>
  <si>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</si>
  <si>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</si>
  <si>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</si>
  <si>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</si>
  <si>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</si>
  <si>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</si>
  <si>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</si>
  <si>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</si>
  <si>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</si>
  <si>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</si>
  <si>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</si>
  <si>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</si>
  <si>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železobetonový prefabrikováný požerák, otevřený dvoudlužový rozměr 75 x 75cm celková délka 2500mm + uložení /Prefa Hubenov/, kotva nebo závit. pouzdra pro lávku 2x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</si>
</sst>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4" fillId="3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1" fillId="3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0" fillId="5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0" fillId="5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6"/>
  <sheetViews>
    <sheetView showGridLines="0" workbookViewId="0"/>
  </sheetViews>
  <sheetFormatPr defaultRowHeight="14.5" x14ac:dyDescent="0.2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7" customHeight="1" x14ac:dyDescent="0.2">
      <c r="AR2" s="300" t="s">
        <v>6</v>
      </c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17" t="s">
        <v>7</v>
      </c>
      <c r="BT2" s="17" t="s">
        <v>8</v>
      </c>
    </row>
    <row r="3" spans="1:74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5" customHeight="1" x14ac:dyDescent="0.2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 x14ac:dyDescent="0.2">
      <c r="B5" s="20"/>
      <c r="D5" s="24" t="s">
        <v>14</v>
      </c>
      <c r="K5" s="284" t="s">
        <v>15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R5" s="20"/>
      <c r="BE5" s="281" t="s">
        <v>16</v>
      </c>
      <c r="BS5" s="17" t="s">
        <v>7</v>
      </c>
    </row>
    <row r="6" spans="1:74" s="1" customFormat="1" ht="37" customHeight="1" x14ac:dyDescent="0.2">
      <c r="B6" s="20"/>
      <c r="D6" s="26" t="s">
        <v>17</v>
      </c>
      <c r="K6" s="286" t="s">
        <v>18</v>
      </c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R6" s="20"/>
      <c r="BE6" s="282"/>
      <c r="BS6" s="17" t="s">
        <v>7</v>
      </c>
    </row>
    <row r="7" spans="1:74" s="1" customFormat="1" ht="12" customHeight="1" x14ac:dyDescent="0.2">
      <c r="B7" s="20"/>
      <c r="D7" s="27" t="s">
        <v>19</v>
      </c>
      <c r="K7" s="25" t="s">
        <v>20</v>
      </c>
      <c r="AK7" s="27" t="s">
        <v>21</v>
      </c>
      <c r="AN7" s="25" t="s">
        <v>3</v>
      </c>
      <c r="AR7" s="20"/>
      <c r="BE7" s="282"/>
      <c r="BS7" s="17" t="s">
        <v>7</v>
      </c>
    </row>
    <row r="8" spans="1:74" s="1" customFormat="1" ht="12" customHeight="1" x14ac:dyDescent="0.2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82"/>
      <c r="BS8" s="17" t="s">
        <v>7</v>
      </c>
    </row>
    <row r="9" spans="1:74" s="1" customFormat="1" ht="14.4" customHeight="1" x14ac:dyDescent="0.2">
      <c r="B9" s="20"/>
      <c r="AR9" s="20"/>
      <c r="BE9" s="282"/>
      <c r="BS9" s="17" t="s">
        <v>7</v>
      </c>
    </row>
    <row r="10" spans="1:74" s="1" customFormat="1" ht="12" customHeight="1" x14ac:dyDescent="0.2">
      <c r="B10" s="20"/>
      <c r="D10" s="27" t="s">
        <v>26</v>
      </c>
      <c r="AK10" s="27" t="s">
        <v>27</v>
      </c>
      <c r="AN10" s="25" t="s">
        <v>3</v>
      </c>
      <c r="AR10" s="20"/>
      <c r="BE10" s="282"/>
      <c r="BS10" s="17" t="s">
        <v>7</v>
      </c>
    </row>
    <row r="11" spans="1:74" s="1" customFormat="1" ht="18.5" customHeight="1" x14ac:dyDescent="0.2">
      <c r="B11" s="20"/>
      <c r="E11" s="25" t="s">
        <v>28</v>
      </c>
      <c r="AK11" s="27" t="s">
        <v>29</v>
      </c>
      <c r="AN11" s="25" t="s">
        <v>3</v>
      </c>
      <c r="AR11" s="20"/>
      <c r="BE11" s="282"/>
      <c r="BS11" s="17" t="s">
        <v>7</v>
      </c>
    </row>
    <row r="12" spans="1:74" s="1" customFormat="1" ht="7" customHeight="1" x14ac:dyDescent="0.2">
      <c r="B12" s="20"/>
      <c r="AR12" s="20"/>
      <c r="BE12" s="282"/>
      <c r="BS12" s="17" t="s">
        <v>7</v>
      </c>
    </row>
    <row r="13" spans="1:74" s="1" customFormat="1" ht="12" customHeight="1" x14ac:dyDescent="0.2">
      <c r="B13" s="20"/>
      <c r="D13" s="27" t="s">
        <v>30</v>
      </c>
      <c r="AK13" s="27" t="s">
        <v>27</v>
      </c>
      <c r="AN13" s="29" t="s">
        <v>31</v>
      </c>
      <c r="AR13" s="20"/>
      <c r="BE13" s="282"/>
      <c r="BS13" s="17" t="s">
        <v>7</v>
      </c>
    </row>
    <row r="14" spans="1:74" ht="12.5" x14ac:dyDescent="0.2">
      <c r="B14" s="20"/>
      <c r="E14" s="287" t="s">
        <v>31</v>
      </c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7" t="s">
        <v>29</v>
      </c>
      <c r="AN14" s="29" t="s">
        <v>31</v>
      </c>
      <c r="AR14" s="20"/>
      <c r="BE14" s="282"/>
      <c r="BS14" s="17" t="s">
        <v>7</v>
      </c>
    </row>
    <row r="15" spans="1:74" s="1" customFormat="1" ht="7" customHeight="1" x14ac:dyDescent="0.2">
      <c r="B15" s="20"/>
      <c r="AR15" s="20"/>
      <c r="BE15" s="282"/>
      <c r="BS15" s="17" t="s">
        <v>4</v>
      </c>
    </row>
    <row r="16" spans="1:74" s="1" customFormat="1" ht="12" customHeight="1" x14ac:dyDescent="0.2">
      <c r="B16" s="20"/>
      <c r="D16" s="27" t="s">
        <v>32</v>
      </c>
      <c r="AK16" s="27" t="s">
        <v>27</v>
      </c>
      <c r="AN16" s="25" t="s">
        <v>3</v>
      </c>
      <c r="AR16" s="20"/>
      <c r="BE16" s="282"/>
      <c r="BS16" s="17" t="s">
        <v>4</v>
      </c>
    </row>
    <row r="17" spans="1:71" s="1" customFormat="1" ht="18.5" customHeight="1" x14ac:dyDescent="0.2">
      <c r="B17" s="20"/>
      <c r="E17" s="25" t="s">
        <v>33</v>
      </c>
      <c r="AK17" s="27" t="s">
        <v>29</v>
      </c>
      <c r="AN17" s="25" t="s">
        <v>3</v>
      </c>
      <c r="AR17" s="20"/>
      <c r="BE17" s="282"/>
      <c r="BS17" s="17" t="s">
        <v>34</v>
      </c>
    </row>
    <row r="18" spans="1:71" s="1" customFormat="1" ht="7" customHeight="1" x14ac:dyDescent="0.2">
      <c r="B18" s="20"/>
      <c r="AR18" s="20"/>
      <c r="BE18" s="282"/>
      <c r="BS18" s="17" t="s">
        <v>7</v>
      </c>
    </row>
    <row r="19" spans="1:71" s="1" customFormat="1" ht="12" customHeight="1" x14ac:dyDescent="0.2">
      <c r="B19" s="20"/>
      <c r="D19" s="27" t="s">
        <v>35</v>
      </c>
      <c r="AK19" s="27" t="s">
        <v>27</v>
      </c>
      <c r="AN19" s="25" t="s">
        <v>3</v>
      </c>
      <c r="AR19" s="20"/>
      <c r="BE19" s="282"/>
      <c r="BS19" s="17" t="s">
        <v>7</v>
      </c>
    </row>
    <row r="20" spans="1:71" s="1" customFormat="1" ht="18.5" customHeight="1" x14ac:dyDescent="0.2">
      <c r="B20" s="20"/>
      <c r="E20" s="25" t="s">
        <v>28</v>
      </c>
      <c r="AK20" s="27" t="s">
        <v>29</v>
      </c>
      <c r="AN20" s="25" t="s">
        <v>3</v>
      </c>
      <c r="AR20" s="20"/>
      <c r="BE20" s="282"/>
      <c r="BS20" s="17" t="s">
        <v>4</v>
      </c>
    </row>
    <row r="21" spans="1:71" s="1" customFormat="1" ht="7" customHeight="1" x14ac:dyDescent="0.2">
      <c r="B21" s="20"/>
      <c r="AR21" s="20"/>
      <c r="BE21" s="282"/>
    </row>
    <row r="22" spans="1:71" s="1" customFormat="1" ht="12" customHeight="1" x14ac:dyDescent="0.2">
      <c r="B22" s="20"/>
      <c r="D22" s="27" t="s">
        <v>36</v>
      </c>
      <c r="AR22" s="20"/>
      <c r="BE22" s="282"/>
    </row>
    <row r="23" spans="1:71" s="1" customFormat="1" ht="47.25" customHeight="1" x14ac:dyDescent="0.2">
      <c r="B23" s="20"/>
      <c r="E23" s="289" t="s">
        <v>37</v>
      </c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R23" s="20"/>
      <c r="BE23" s="282"/>
    </row>
    <row r="24" spans="1:71" s="1" customFormat="1" ht="7" customHeight="1" x14ac:dyDescent="0.2">
      <c r="B24" s="20"/>
      <c r="AR24" s="20"/>
      <c r="BE24" s="282"/>
    </row>
    <row r="25" spans="1:71" s="1" customFormat="1" ht="7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2"/>
    </row>
    <row r="26" spans="1:71" s="2" customFormat="1" ht="25.9" customHeight="1" x14ac:dyDescent="0.2">
      <c r="A26" s="32"/>
      <c r="B26" s="33"/>
      <c r="C26" s="32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0">
        <f>ROUND(AG54,2)</f>
        <v>0</v>
      </c>
      <c r="AL26" s="291"/>
      <c r="AM26" s="291"/>
      <c r="AN26" s="291"/>
      <c r="AO26" s="291"/>
      <c r="AP26" s="32"/>
      <c r="AQ26" s="32"/>
      <c r="AR26" s="33"/>
      <c r="BE26" s="282"/>
    </row>
    <row r="27" spans="1:7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82"/>
    </row>
    <row r="28" spans="1:71" s="2" customFormat="1" ht="12.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92" t="s">
        <v>39</v>
      </c>
      <c r="M28" s="292"/>
      <c r="N28" s="292"/>
      <c r="O28" s="292"/>
      <c r="P28" s="292"/>
      <c r="Q28" s="32"/>
      <c r="R28" s="32"/>
      <c r="S28" s="32"/>
      <c r="T28" s="32"/>
      <c r="U28" s="32"/>
      <c r="V28" s="32"/>
      <c r="W28" s="292" t="s">
        <v>40</v>
      </c>
      <c r="X28" s="292"/>
      <c r="Y28" s="292"/>
      <c r="Z28" s="292"/>
      <c r="AA28" s="292"/>
      <c r="AB28" s="292"/>
      <c r="AC28" s="292"/>
      <c r="AD28" s="292"/>
      <c r="AE28" s="292"/>
      <c r="AF28" s="32"/>
      <c r="AG28" s="32"/>
      <c r="AH28" s="32"/>
      <c r="AI28" s="32"/>
      <c r="AJ28" s="32"/>
      <c r="AK28" s="292" t="s">
        <v>41</v>
      </c>
      <c r="AL28" s="292"/>
      <c r="AM28" s="292"/>
      <c r="AN28" s="292"/>
      <c r="AO28" s="292"/>
      <c r="AP28" s="32"/>
      <c r="AQ28" s="32"/>
      <c r="AR28" s="33"/>
      <c r="BE28" s="282"/>
    </row>
    <row r="29" spans="1:71" s="3" customFormat="1" ht="14.4" customHeight="1" x14ac:dyDescent="0.2">
      <c r="B29" s="37"/>
      <c r="D29" s="27" t="s">
        <v>42</v>
      </c>
      <c r="F29" s="27" t="s">
        <v>43</v>
      </c>
      <c r="L29" s="295">
        <v>0.21</v>
      </c>
      <c r="M29" s="294"/>
      <c r="N29" s="294"/>
      <c r="O29" s="294"/>
      <c r="P29" s="294"/>
      <c r="W29" s="293">
        <f>ROUND(AZ54, 2)</f>
        <v>0</v>
      </c>
      <c r="X29" s="294"/>
      <c r="Y29" s="294"/>
      <c r="Z29" s="294"/>
      <c r="AA29" s="294"/>
      <c r="AB29" s="294"/>
      <c r="AC29" s="294"/>
      <c r="AD29" s="294"/>
      <c r="AE29" s="294"/>
      <c r="AK29" s="293">
        <f>ROUND(AV54, 2)</f>
        <v>0</v>
      </c>
      <c r="AL29" s="294"/>
      <c r="AM29" s="294"/>
      <c r="AN29" s="294"/>
      <c r="AO29" s="294"/>
      <c r="AR29" s="37"/>
      <c r="BE29" s="283"/>
    </row>
    <row r="30" spans="1:71" s="3" customFormat="1" ht="14.4" customHeight="1" x14ac:dyDescent="0.2">
      <c r="B30" s="37"/>
      <c r="F30" s="27" t="s">
        <v>44</v>
      </c>
      <c r="L30" s="295">
        <v>0.15</v>
      </c>
      <c r="M30" s="294"/>
      <c r="N30" s="294"/>
      <c r="O30" s="294"/>
      <c r="P30" s="294"/>
      <c r="W30" s="293">
        <f>ROUND(BA54, 2)</f>
        <v>0</v>
      </c>
      <c r="X30" s="294"/>
      <c r="Y30" s="294"/>
      <c r="Z30" s="294"/>
      <c r="AA30" s="294"/>
      <c r="AB30" s="294"/>
      <c r="AC30" s="294"/>
      <c r="AD30" s="294"/>
      <c r="AE30" s="294"/>
      <c r="AK30" s="293">
        <f>ROUND(AW54, 2)</f>
        <v>0</v>
      </c>
      <c r="AL30" s="294"/>
      <c r="AM30" s="294"/>
      <c r="AN30" s="294"/>
      <c r="AO30" s="294"/>
      <c r="AR30" s="37"/>
      <c r="BE30" s="283"/>
    </row>
    <row r="31" spans="1:71" s="3" customFormat="1" ht="14.4" hidden="1" customHeight="1" x14ac:dyDescent="0.2">
      <c r="B31" s="37"/>
      <c r="F31" s="27" t="s">
        <v>45</v>
      </c>
      <c r="L31" s="295">
        <v>0.21</v>
      </c>
      <c r="M31" s="294"/>
      <c r="N31" s="294"/>
      <c r="O31" s="294"/>
      <c r="P31" s="294"/>
      <c r="W31" s="293">
        <f>ROUND(BB54, 2)</f>
        <v>0</v>
      </c>
      <c r="X31" s="294"/>
      <c r="Y31" s="294"/>
      <c r="Z31" s="294"/>
      <c r="AA31" s="294"/>
      <c r="AB31" s="294"/>
      <c r="AC31" s="294"/>
      <c r="AD31" s="294"/>
      <c r="AE31" s="294"/>
      <c r="AK31" s="293">
        <v>0</v>
      </c>
      <c r="AL31" s="294"/>
      <c r="AM31" s="294"/>
      <c r="AN31" s="294"/>
      <c r="AO31" s="294"/>
      <c r="AR31" s="37"/>
      <c r="BE31" s="283"/>
    </row>
    <row r="32" spans="1:71" s="3" customFormat="1" ht="14.4" hidden="1" customHeight="1" x14ac:dyDescent="0.2">
      <c r="B32" s="37"/>
      <c r="F32" s="27" t="s">
        <v>46</v>
      </c>
      <c r="L32" s="295">
        <v>0.15</v>
      </c>
      <c r="M32" s="294"/>
      <c r="N32" s="294"/>
      <c r="O32" s="294"/>
      <c r="P32" s="294"/>
      <c r="W32" s="293">
        <f>ROUND(BC54, 2)</f>
        <v>0</v>
      </c>
      <c r="X32" s="294"/>
      <c r="Y32" s="294"/>
      <c r="Z32" s="294"/>
      <c r="AA32" s="294"/>
      <c r="AB32" s="294"/>
      <c r="AC32" s="294"/>
      <c r="AD32" s="294"/>
      <c r="AE32" s="294"/>
      <c r="AK32" s="293">
        <v>0</v>
      </c>
      <c r="AL32" s="294"/>
      <c r="AM32" s="294"/>
      <c r="AN32" s="294"/>
      <c r="AO32" s="294"/>
      <c r="AR32" s="37"/>
      <c r="BE32" s="283"/>
    </row>
    <row r="33" spans="1:57" s="3" customFormat="1" ht="14.4" hidden="1" customHeight="1" x14ac:dyDescent="0.2">
      <c r="B33" s="37"/>
      <c r="F33" s="27" t="s">
        <v>47</v>
      </c>
      <c r="L33" s="295">
        <v>0</v>
      </c>
      <c r="M33" s="294"/>
      <c r="N33" s="294"/>
      <c r="O33" s="294"/>
      <c r="P33" s="294"/>
      <c r="W33" s="293">
        <f>ROUND(BD54, 2)</f>
        <v>0</v>
      </c>
      <c r="X33" s="294"/>
      <c r="Y33" s="294"/>
      <c r="Z33" s="294"/>
      <c r="AA33" s="294"/>
      <c r="AB33" s="294"/>
      <c r="AC33" s="294"/>
      <c r="AD33" s="294"/>
      <c r="AE33" s="294"/>
      <c r="AK33" s="293">
        <v>0</v>
      </c>
      <c r="AL33" s="294"/>
      <c r="AM33" s="294"/>
      <c r="AN33" s="294"/>
      <c r="AO33" s="294"/>
      <c r="AR33" s="37"/>
    </row>
    <row r="34" spans="1:57" s="2" customFormat="1" ht="7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pans="1:57" s="2" customFormat="1" ht="25.9" customHeight="1" x14ac:dyDescent="0.2">
      <c r="A35" s="32"/>
      <c r="B35" s="33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299" t="s">
        <v>50</v>
      </c>
      <c r="Y35" s="297"/>
      <c r="Z35" s="297"/>
      <c r="AA35" s="297"/>
      <c r="AB35" s="297"/>
      <c r="AC35" s="40"/>
      <c r="AD35" s="40"/>
      <c r="AE35" s="40"/>
      <c r="AF35" s="40"/>
      <c r="AG35" s="40"/>
      <c r="AH35" s="40"/>
      <c r="AI35" s="40"/>
      <c r="AJ35" s="40"/>
      <c r="AK35" s="296">
        <f>SUM(AK26:AK33)</f>
        <v>0</v>
      </c>
      <c r="AL35" s="297"/>
      <c r="AM35" s="297"/>
      <c r="AN35" s="297"/>
      <c r="AO35" s="298"/>
      <c r="AP35" s="38"/>
      <c r="AQ35" s="38"/>
      <c r="AR35" s="33"/>
      <c r="BE35" s="32"/>
    </row>
    <row r="36" spans="1:57" s="2" customFormat="1" ht="7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7" customHeight="1" x14ac:dyDescent="0.2">
      <c r="A37" s="32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  <c r="BE37" s="32"/>
    </row>
    <row r="41" spans="1:57" s="2" customFormat="1" ht="7" customHeight="1" x14ac:dyDescent="0.2">
      <c r="A41" s="32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  <c r="BE41" s="32"/>
    </row>
    <row r="42" spans="1:57" s="2" customFormat="1" ht="25" customHeight="1" x14ac:dyDescent="0.2">
      <c r="A42" s="32"/>
      <c r="B42" s="33"/>
      <c r="C42" s="21" t="s">
        <v>51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E42" s="32"/>
    </row>
    <row r="43" spans="1:57" s="2" customFormat="1" ht="7" customHeight="1" x14ac:dyDescent="0.2">
      <c r="A43" s="32"/>
      <c r="B43" s="33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BE43" s="32"/>
    </row>
    <row r="44" spans="1:57" s="4" customFormat="1" ht="12" customHeight="1" x14ac:dyDescent="0.2">
      <c r="B44" s="46"/>
      <c r="C44" s="27" t="s">
        <v>14</v>
      </c>
      <c r="L44" s="4" t="str">
        <f>K5</f>
        <v>21-0404</v>
      </c>
      <c r="AR44" s="46"/>
    </row>
    <row r="45" spans="1:57" s="5" customFormat="1" ht="37" customHeight="1" x14ac:dyDescent="0.2">
      <c r="B45" s="47"/>
      <c r="C45" s="48" t="s">
        <v>17</v>
      </c>
      <c r="L45" s="278" t="str">
        <f>K6</f>
        <v>Vodní nádrže Jermalské rybníky „ Horní a dolní rybník na p.č. 1906 a 1907 v k.ú. Kaplice</v>
      </c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R45" s="47"/>
    </row>
    <row r="46" spans="1:57" s="2" customFormat="1" ht="7" customHeight="1" x14ac:dyDescent="0.2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BE46" s="32"/>
    </row>
    <row r="47" spans="1:57" s="2" customFormat="1" ht="12" customHeight="1" x14ac:dyDescent="0.2">
      <c r="A47" s="32"/>
      <c r="B47" s="33"/>
      <c r="C47" s="27" t="s">
        <v>22</v>
      </c>
      <c r="D47" s="32"/>
      <c r="E47" s="32"/>
      <c r="F47" s="32"/>
      <c r="G47" s="32"/>
      <c r="H47" s="32"/>
      <c r="I47" s="32"/>
      <c r="J47" s="32"/>
      <c r="K47" s="32"/>
      <c r="L47" s="49" t="str">
        <f>IF(K8="","",K8)</f>
        <v>k.ú. Kaplice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24</v>
      </c>
      <c r="AJ47" s="32"/>
      <c r="AK47" s="32"/>
      <c r="AL47" s="32"/>
      <c r="AM47" s="307" t="str">
        <f>IF(AN8= "","",AN8)</f>
        <v>8. 4. 2021</v>
      </c>
      <c r="AN47" s="307"/>
      <c r="AO47" s="32"/>
      <c r="AP47" s="32"/>
      <c r="AQ47" s="32"/>
      <c r="AR47" s="33"/>
      <c r="BE47" s="32"/>
    </row>
    <row r="48" spans="1:57" s="2" customFormat="1" ht="7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BE48" s="32"/>
    </row>
    <row r="49" spans="1:91" s="2" customFormat="1" ht="15.15" customHeight="1" x14ac:dyDescent="0.2">
      <c r="A49" s="32"/>
      <c r="B49" s="33"/>
      <c r="C49" s="27" t="s">
        <v>26</v>
      </c>
      <c r="D49" s="32"/>
      <c r="E49" s="32"/>
      <c r="F49" s="32"/>
      <c r="G49" s="32"/>
      <c r="H49" s="32"/>
      <c r="I49" s="32"/>
      <c r="J49" s="32"/>
      <c r="K49" s="32"/>
      <c r="L49" s="4" t="str">
        <f>IF(E11= "","",E11)</f>
        <v xml:space="preserve"> 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32</v>
      </c>
      <c r="AJ49" s="32"/>
      <c r="AK49" s="32"/>
      <c r="AL49" s="32"/>
      <c r="AM49" s="308" t="str">
        <f>IF(E17="","",E17)</f>
        <v>Ing. Martina Hřebeková</v>
      </c>
      <c r="AN49" s="309"/>
      <c r="AO49" s="309"/>
      <c r="AP49" s="309"/>
      <c r="AQ49" s="32"/>
      <c r="AR49" s="33"/>
      <c r="AS49" s="310" t="s">
        <v>52</v>
      </c>
      <c r="AT49" s="311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2"/>
    </row>
    <row r="50" spans="1:91" s="2" customFormat="1" ht="15.15" customHeight="1" x14ac:dyDescent="0.2">
      <c r="A50" s="32"/>
      <c r="B50" s="33"/>
      <c r="C50" s="27" t="s">
        <v>30</v>
      </c>
      <c r="D50" s="32"/>
      <c r="E50" s="32"/>
      <c r="F50" s="32"/>
      <c r="G50" s="32"/>
      <c r="H50" s="32"/>
      <c r="I50" s="32"/>
      <c r="J50" s="32"/>
      <c r="K50" s="32"/>
      <c r="L50" s="4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35</v>
      </c>
      <c r="AJ50" s="32"/>
      <c r="AK50" s="32"/>
      <c r="AL50" s="32"/>
      <c r="AM50" s="308" t="str">
        <f>IF(E20="","",E20)</f>
        <v xml:space="preserve"> </v>
      </c>
      <c r="AN50" s="309"/>
      <c r="AO50" s="309"/>
      <c r="AP50" s="309"/>
      <c r="AQ50" s="32"/>
      <c r="AR50" s="33"/>
      <c r="AS50" s="312"/>
      <c r="AT50" s="313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2"/>
    </row>
    <row r="51" spans="1:91" s="2" customFormat="1" ht="10.75" customHeight="1" x14ac:dyDescent="0.2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312"/>
      <c r="AT51" s="313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2"/>
    </row>
    <row r="52" spans="1:91" s="2" customFormat="1" ht="29.25" customHeight="1" x14ac:dyDescent="0.2">
      <c r="A52" s="32"/>
      <c r="B52" s="33"/>
      <c r="C52" s="273" t="s">
        <v>53</v>
      </c>
      <c r="D52" s="274"/>
      <c r="E52" s="274"/>
      <c r="F52" s="274"/>
      <c r="G52" s="274"/>
      <c r="H52" s="55"/>
      <c r="I52" s="277" t="s">
        <v>54</v>
      </c>
      <c r="J52" s="274"/>
      <c r="K52" s="274"/>
      <c r="L52" s="274"/>
      <c r="M52" s="274"/>
      <c r="N52" s="274"/>
      <c r="O52" s="274"/>
      <c r="P52" s="274"/>
      <c r="Q52" s="274"/>
      <c r="R52" s="274"/>
      <c r="S52" s="274"/>
      <c r="T52" s="274"/>
      <c r="U52" s="274"/>
      <c r="V52" s="274"/>
      <c r="W52" s="274"/>
      <c r="X52" s="274"/>
      <c r="Y52" s="274"/>
      <c r="Z52" s="274"/>
      <c r="AA52" s="274"/>
      <c r="AB52" s="274"/>
      <c r="AC52" s="274"/>
      <c r="AD52" s="274"/>
      <c r="AE52" s="274"/>
      <c r="AF52" s="274"/>
      <c r="AG52" s="303" t="s">
        <v>55</v>
      </c>
      <c r="AH52" s="274"/>
      <c r="AI52" s="274"/>
      <c r="AJ52" s="274"/>
      <c r="AK52" s="274"/>
      <c r="AL52" s="274"/>
      <c r="AM52" s="274"/>
      <c r="AN52" s="277" t="s">
        <v>56</v>
      </c>
      <c r="AO52" s="274"/>
      <c r="AP52" s="274"/>
      <c r="AQ52" s="56" t="s">
        <v>57</v>
      </c>
      <c r="AR52" s="33"/>
      <c r="AS52" s="57" t="s">
        <v>58</v>
      </c>
      <c r="AT52" s="58" t="s">
        <v>59</v>
      </c>
      <c r="AU52" s="58" t="s">
        <v>60</v>
      </c>
      <c r="AV52" s="58" t="s">
        <v>61</v>
      </c>
      <c r="AW52" s="58" t="s">
        <v>62</v>
      </c>
      <c r="AX52" s="58" t="s">
        <v>63</v>
      </c>
      <c r="AY52" s="58" t="s">
        <v>64</v>
      </c>
      <c r="AZ52" s="58" t="s">
        <v>65</v>
      </c>
      <c r="BA52" s="58" t="s">
        <v>66</v>
      </c>
      <c r="BB52" s="58" t="s">
        <v>67</v>
      </c>
      <c r="BC52" s="58" t="s">
        <v>68</v>
      </c>
      <c r="BD52" s="59" t="s">
        <v>69</v>
      </c>
      <c r="BE52" s="32"/>
    </row>
    <row r="53" spans="1:91" s="2" customFormat="1" ht="10.75" customHeight="1" x14ac:dyDescent="0.2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2"/>
    </row>
    <row r="54" spans="1:91" s="6" customFormat="1" ht="32.4" customHeight="1" x14ac:dyDescent="0.2">
      <c r="B54" s="63"/>
      <c r="C54" s="64" t="s">
        <v>70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280">
        <f>ROUND(AG55+AG60+AG64,2)</f>
        <v>0</v>
      </c>
      <c r="AH54" s="280"/>
      <c r="AI54" s="280"/>
      <c r="AJ54" s="280"/>
      <c r="AK54" s="280"/>
      <c r="AL54" s="280"/>
      <c r="AM54" s="280"/>
      <c r="AN54" s="314">
        <f t="shared" ref="AN54:AN64" si="0">SUM(AG54,AT54)</f>
        <v>0</v>
      </c>
      <c r="AO54" s="314"/>
      <c r="AP54" s="314"/>
      <c r="AQ54" s="67" t="s">
        <v>3</v>
      </c>
      <c r="AR54" s="63"/>
      <c r="AS54" s="68">
        <f>ROUND(AS55+AS60+AS64,2)</f>
        <v>0</v>
      </c>
      <c r="AT54" s="69">
        <f t="shared" ref="AT54:AT64" si="1">ROUND(SUM(AV54:AW54),2)</f>
        <v>0</v>
      </c>
      <c r="AU54" s="70">
        <f>ROUND(AU55+AU60+AU64,5)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ROUND(AZ55+AZ60+AZ64,2)</f>
        <v>0</v>
      </c>
      <c r="BA54" s="69">
        <f>ROUND(BA55+BA60+BA64,2)</f>
        <v>0</v>
      </c>
      <c r="BB54" s="69">
        <f>ROUND(BB55+BB60+BB64,2)</f>
        <v>0</v>
      </c>
      <c r="BC54" s="69">
        <f>ROUND(BC55+BC60+BC64,2)</f>
        <v>0</v>
      </c>
      <c r="BD54" s="71">
        <f>ROUND(BD55+BD60+BD64,2)</f>
        <v>0</v>
      </c>
      <c r="BS54" s="72" t="s">
        <v>71</v>
      </c>
      <c r="BT54" s="72" t="s">
        <v>72</v>
      </c>
      <c r="BU54" s="73" t="s">
        <v>73</v>
      </c>
      <c r="BV54" s="72" t="s">
        <v>74</v>
      </c>
      <c r="BW54" s="72" t="s">
        <v>5</v>
      </c>
      <c r="BX54" s="72" t="s">
        <v>75</v>
      </c>
      <c r="CL54" s="72" t="s">
        <v>20</v>
      </c>
    </row>
    <row r="55" spans="1:91" s="7" customFormat="1" ht="16.5" customHeight="1" x14ac:dyDescent="0.2">
      <c r="B55" s="74"/>
      <c r="C55" s="75"/>
      <c r="D55" s="275" t="s">
        <v>76</v>
      </c>
      <c r="E55" s="275"/>
      <c r="F55" s="275"/>
      <c r="G55" s="275"/>
      <c r="H55" s="275"/>
      <c r="I55" s="76"/>
      <c r="J55" s="275" t="s">
        <v>77</v>
      </c>
      <c r="K55" s="275"/>
      <c r="L55" s="275"/>
      <c r="M55" s="275"/>
      <c r="N55" s="275"/>
      <c r="O55" s="275"/>
      <c r="P55" s="275"/>
      <c r="Q55" s="275"/>
      <c r="R55" s="275"/>
      <c r="S55" s="275"/>
      <c r="T55" s="275"/>
      <c r="U55" s="275"/>
      <c r="V55" s="275"/>
      <c r="W55" s="275"/>
      <c r="X55" s="275"/>
      <c r="Y55" s="275"/>
      <c r="Z55" s="275"/>
      <c r="AA55" s="275"/>
      <c r="AB55" s="275"/>
      <c r="AC55" s="275"/>
      <c r="AD55" s="275"/>
      <c r="AE55" s="275"/>
      <c r="AF55" s="275"/>
      <c r="AG55" s="304">
        <f>ROUND(SUM(AG56:AG59),2)</f>
        <v>0</v>
      </c>
      <c r="AH55" s="305"/>
      <c r="AI55" s="305"/>
      <c r="AJ55" s="305"/>
      <c r="AK55" s="305"/>
      <c r="AL55" s="305"/>
      <c r="AM55" s="305"/>
      <c r="AN55" s="306">
        <f t="shared" si="0"/>
        <v>0</v>
      </c>
      <c r="AO55" s="305"/>
      <c r="AP55" s="305"/>
      <c r="AQ55" s="77" t="s">
        <v>78</v>
      </c>
      <c r="AR55" s="74"/>
      <c r="AS55" s="78">
        <f>ROUND(SUM(AS56:AS59),2)</f>
        <v>0</v>
      </c>
      <c r="AT55" s="79">
        <f t="shared" si="1"/>
        <v>0</v>
      </c>
      <c r="AU55" s="80">
        <f>ROUND(SUM(AU56:AU59),5)</f>
        <v>0</v>
      </c>
      <c r="AV55" s="79">
        <f>ROUND(AZ55*L29,2)</f>
        <v>0</v>
      </c>
      <c r="AW55" s="79">
        <f>ROUND(BA55*L30,2)</f>
        <v>0</v>
      </c>
      <c r="AX55" s="79">
        <f>ROUND(BB55*L29,2)</f>
        <v>0</v>
      </c>
      <c r="AY55" s="79">
        <f>ROUND(BC55*L30,2)</f>
        <v>0</v>
      </c>
      <c r="AZ55" s="79">
        <f>ROUND(SUM(AZ56:AZ59),2)</f>
        <v>0</v>
      </c>
      <c r="BA55" s="79">
        <f>ROUND(SUM(BA56:BA59),2)</f>
        <v>0</v>
      </c>
      <c r="BB55" s="79">
        <f>ROUND(SUM(BB56:BB59),2)</f>
        <v>0</v>
      </c>
      <c r="BC55" s="79">
        <f>ROUND(SUM(BC56:BC59),2)</f>
        <v>0</v>
      </c>
      <c r="BD55" s="81">
        <f>ROUND(SUM(BD56:BD59),2)</f>
        <v>0</v>
      </c>
      <c r="BS55" s="82" t="s">
        <v>71</v>
      </c>
      <c r="BT55" s="82" t="s">
        <v>79</v>
      </c>
      <c r="BU55" s="82" t="s">
        <v>73</v>
      </c>
      <c r="BV55" s="82" t="s">
        <v>74</v>
      </c>
      <c r="BW55" s="82" t="s">
        <v>80</v>
      </c>
      <c r="BX55" s="82" t="s">
        <v>5</v>
      </c>
      <c r="CL55" s="82" t="s">
        <v>20</v>
      </c>
      <c r="CM55" s="82" t="s">
        <v>81</v>
      </c>
    </row>
    <row r="56" spans="1:91" s="4" customFormat="1" ht="16.5" customHeight="1" x14ac:dyDescent="0.2">
      <c r="A56" s="83" t="s">
        <v>82</v>
      </c>
      <c r="B56" s="46"/>
      <c r="C56" s="10"/>
      <c r="D56" s="10"/>
      <c r="E56" s="276" t="s">
        <v>83</v>
      </c>
      <c r="F56" s="276"/>
      <c r="G56" s="276"/>
      <c r="H56" s="276"/>
      <c r="I56" s="276"/>
      <c r="J56" s="10"/>
      <c r="K56" s="276" t="s">
        <v>84</v>
      </c>
      <c r="L56" s="276"/>
      <c r="M56" s="276"/>
      <c r="N56" s="276"/>
      <c r="O56" s="276"/>
      <c r="P56" s="276"/>
      <c r="Q56" s="276"/>
      <c r="R56" s="276"/>
      <c r="S56" s="276"/>
      <c r="T56" s="276"/>
      <c r="U56" s="276"/>
      <c r="V56" s="276"/>
      <c r="W56" s="276"/>
      <c r="X56" s="276"/>
      <c r="Y56" s="276"/>
      <c r="Z56" s="276"/>
      <c r="AA56" s="276"/>
      <c r="AB56" s="276"/>
      <c r="AC56" s="276"/>
      <c r="AD56" s="276"/>
      <c r="AE56" s="276"/>
      <c r="AF56" s="276"/>
      <c r="AG56" s="301">
        <f>'01 - Hráz'!J32</f>
        <v>0</v>
      </c>
      <c r="AH56" s="302"/>
      <c r="AI56" s="302"/>
      <c r="AJ56" s="302"/>
      <c r="AK56" s="302"/>
      <c r="AL56" s="302"/>
      <c r="AM56" s="302"/>
      <c r="AN56" s="301">
        <f t="shared" si="0"/>
        <v>0</v>
      </c>
      <c r="AO56" s="302"/>
      <c r="AP56" s="302"/>
      <c r="AQ56" s="84" t="s">
        <v>85</v>
      </c>
      <c r="AR56" s="46"/>
      <c r="AS56" s="85">
        <v>0</v>
      </c>
      <c r="AT56" s="86">
        <f t="shared" si="1"/>
        <v>0</v>
      </c>
      <c r="AU56" s="87">
        <f>'01 - Hráz'!P90</f>
        <v>0</v>
      </c>
      <c r="AV56" s="86">
        <f>'01 - Hráz'!J35</f>
        <v>0</v>
      </c>
      <c r="AW56" s="86">
        <f>'01 - Hráz'!J36</f>
        <v>0</v>
      </c>
      <c r="AX56" s="86">
        <f>'01 - Hráz'!J37</f>
        <v>0</v>
      </c>
      <c r="AY56" s="86">
        <f>'01 - Hráz'!J38</f>
        <v>0</v>
      </c>
      <c r="AZ56" s="86">
        <f>'01 - Hráz'!F35</f>
        <v>0</v>
      </c>
      <c r="BA56" s="86">
        <f>'01 - Hráz'!F36</f>
        <v>0</v>
      </c>
      <c r="BB56" s="86">
        <f>'01 - Hráz'!F37</f>
        <v>0</v>
      </c>
      <c r="BC56" s="86">
        <f>'01 - Hráz'!F38</f>
        <v>0</v>
      </c>
      <c r="BD56" s="88">
        <f>'01 - Hráz'!F39</f>
        <v>0</v>
      </c>
      <c r="BT56" s="25" t="s">
        <v>81</v>
      </c>
      <c r="BV56" s="25" t="s">
        <v>74</v>
      </c>
      <c r="BW56" s="25" t="s">
        <v>86</v>
      </c>
      <c r="BX56" s="25" t="s">
        <v>80</v>
      </c>
      <c r="CL56" s="25" t="s">
        <v>20</v>
      </c>
    </row>
    <row r="57" spans="1:91" s="4" customFormat="1" ht="16.5" customHeight="1" x14ac:dyDescent="0.2">
      <c r="A57" s="83" t="s">
        <v>82</v>
      </c>
      <c r="B57" s="46"/>
      <c r="C57" s="10"/>
      <c r="D57" s="10"/>
      <c r="E57" s="276" t="s">
        <v>87</v>
      </c>
      <c r="F57" s="276"/>
      <c r="G57" s="276"/>
      <c r="H57" s="276"/>
      <c r="I57" s="276"/>
      <c r="J57" s="10"/>
      <c r="K57" s="276" t="s">
        <v>88</v>
      </c>
      <c r="L57" s="276"/>
      <c r="M57" s="276"/>
      <c r="N57" s="276"/>
      <c r="O57" s="276"/>
      <c r="P57" s="276"/>
      <c r="Q57" s="276"/>
      <c r="R57" s="276"/>
      <c r="S57" s="276"/>
      <c r="T57" s="276"/>
      <c r="U57" s="276"/>
      <c r="V57" s="276"/>
      <c r="W57" s="276"/>
      <c r="X57" s="276"/>
      <c r="Y57" s="276"/>
      <c r="Z57" s="276"/>
      <c r="AA57" s="276"/>
      <c r="AB57" s="276"/>
      <c r="AC57" s="276"/>
      <c r="AD57" s="276"/>
      <c r="AE57" s="276"/>
      <c r="AF57" s="276"/>
      <c r="AG57" s="301">
        <f>'02 - Výpustné zařízení'!J32</f>
        <v>0</v>
      </c>
      <c r="AH57" s="302"/>
      <c r="AI57" s="302"/>
      <c r="AJ57" s="302"/>
      <c r="AK57" s="302"/>
      <c r="AL57" s="302"/>
      <c r="AM57" s="302"/>
      <c r="AN57" s="301">
        <f t="shared" si="0"/>
        <v>0</v>
      </c>
      <c r="AO57" s="302"/>
      <c r="AP57" s="302"/>
      <c r="AQ57" s="84" t="s">
        <v>85</v>
      </c>
      <c r="AR57" s="46"/>
      <c r="AS57" s="85">
        <v>0</v>
      </c>
      <c r="AT57" s="86">
        <f t="shared" si="1"/>
        <v>0</v>
      </c>
      <c r="AU57" s="87">
        <f>'02 - Výpustné zařízení'!P94</f>
        <v>0</v>
      </c>
      <c r="AV57" s="86">
        <f>'02 - Výpustné zařízení'!J35</f>
        <v>0</v>
      </c>
      <c r="AW57" s="86">
        <f>'02 - Výpustné zařízení'!J36</f>
        <v>0</v>
      </c>
      <c r="AX57" s="86">
        <f>'02 - Výpustné zařízení'!J37</f>
        <v>0</v>
      </c>
      <c r="AY57" s="86">
        <f>'02 - Výpustné zařízení'!J38</f>
        <v>0</v>
      </c>
      <c r="AZ57" s="86">
        <f>'02 - Výpustné zařízení'!F35</f>
        <v>0</v>
      </c>
      <c r="BA57" s="86">
        <f>'02 - Výpustné zařízení'!F36</f>
        <v>0</v>
      </c>
      <c r="BB57" s="86">
        <f>'02 - Výpustné zařízení'!F37</f>
        <v>0</v>
      </c>
      <c r="BC57" s="86">
        <f>'02 - Výpustné zařízení'!F38</f>
        <v>0</v>
      </c>
      <c r="BD57" s="88">
        <f>'02 - Výpustné zařízení'!F39</f>
        <v>0</v>
      </c>
      <c r="BT57" s="25" t="s">
        <v>81</v>
      </c>
      <c r="BV57" s="25" t="s">
        <v>74</v>
      </c>
      <c r="BW57" s="25" t="s">
        <v>89</v>
      </c>
      <c r="BX57" s="25" t="s">
        <v>80</v>
      </c>
      <c r="CL57" s="25" t="s">
        <v>20</v>
      </c>
    </row>
    <row r="58" spans="1:91" s="4" customFormat="1" ht="16.5" customHeight="1" x14ac:dyDescent="0.2">
      <c r="A58" s="83" t="s">
        <v>82</v>
      </c>
      <c r="B58" s="46"/>
      <c r="C58" s="10"/>
      <c r="D58" s="10"/>
      <c r="E58" s="276" t="s">
        <v>90</v>
      </c>
      <c r="F58" s="276"/>
      <c r="G58" s="276"/>
      <c r="H58" s="276"/>
      <c r="I58" s="276"/>
      <c r="J58" s="10"/>
      <c r="K58" s="276" t="s">
        <v>91</v>
      </c>
      <c r="L58" s="276"/>
      <c r="M58" s="276"/>
      <c r="N58" s="276"/>
      <c r="O58" s="276"/>
      <c r="P58" s="276"/>
      <c r="Q58" s="276"/>
      <c r="R58" s="276"/>
      <c r="S58" s="276"/>
      <c r="T58" s="276"/>
      <c r="U58" s="276"/>
      <c r="V58" s="276"/>
      <c r="W58" s="276"/>
      <c r="X58" s="276"/>
      <c r="Y58" s="276"/>
      <c r="Z58" s="276"/>
      <c r="AA58" s="276"/>
      <c r="AB58" s="276"/>
      <c r="AC58" s="276"/>
      <c r="AD58" s="276"/>
      <c r="AE58" s="276"/>
      <c r="AF58" s="276"/>
      <c r="AG58" s="301">
        <f>'03 - Bezpečnostní přeliv'!J32</f>
        <v>0</v>
      </c>
      <c r="AH58" s="302"/>
      <c r="AI58" s="302"/>
      <c r="AJ58" s="302"/>
      <c r="AK58" s="302"/>
      <c r="AL58" s="302"/>
      <c r="AM58" s="302"/>
      <c r="AN58" s="301">
        <f t="shared" si="0"/>
        <v>0</v>
      </c>
      <c r="AO58" s="302"/>
      <c r="AP58" s="302"/>
      <c r="AQ58" s="84" t="s">
        <v>85</v>
      </c>
      <c r="AR58" s="46"/>
      <c r="AS58" s="85">
        <v>0</v>
      </c>
      <c r="AT58" s="86">
        <f t="shared" si="1"/>
        <v>0</v>
      </c>
      <c r="AU58" s="87">
        <f>'03 - Bezpečnostní přeliv'!P90</f>
        <v>0</v>
      </c>
      <c r="AV58" s="86">
        <f>'03 - Bezpečnostní přeliv'!J35</f>
        <v>0</v>
      </c>
      <c r="AW58" s="86">
        <f>'03 - Bezpečnostní přeliv'!J36</f>
        <v>0</v>
      </c>
      <c r="AX58" s="86">
        <f>'03 - Bezpečnostní přeliv'!J37</f>
        <v>0</v>
      </c>
      <c r="AY58" s="86">
        <f>'03 - Bezpečnostní přeliv'!J38</f>
        <v>0</v>
      </c>
      <c r="AZ58" s="86">
        <f>'03 - Bezpečnostní přeliv'!F35</f>
        <v>0</v>
      </c>
      <c r="BA58" s="86">
        <f>'03 - Bezpečnostní přeliv'!F36</f>
        <v>0</v>
      </c>
      <c r="BB58" s="86">
        <f>'03 - Bezpečnostní přeliv'!F37</f>
        <v>0</v>
      </c>
      <c r="BC58" s="86">
        <f>'03 - Bezpečnostní přeliv'!F38</f>
        <v>0</v>
      </c>
      <c r="BD58" s="88">
        <f>'03 - Bezpečnostní přeliv'!F39</f>
        <v>0</v>
      </c>
      <c r="BT58" s="25" t="s">
        <v>81</v>
      </c>
      <c r="BV58" s="25" t="s">
        <v>74</v>
      </c>
      <c r="BW58" s="25" t="s">
        <v>92</v>
      </c>
      <c r="BX58" s="25" t="s">
        <v>80</v>
      </c>
      <c r="CL58" s="25" t="s">
        <v>20</v>
      </c>
    </row>
    <row r="59" spans="1:91" s="4" customFormat="1" ht="16.5" customHeight="1" x14ac:dyDescent="0.2">
      <c r="A59" s="83" t="s">
        <v>82</v>
      </c>
      <c r="B59" s="46"/>
      <c r="C59" s="10"/>
      <c r="D59" s="10"/>
      <c r="E59" s="276" t="s">
        <v>93</v>
      </c>
      <c r="F59" s="276"/>
      <c r="G59" s="276"/>
      <c r="H59" s="276"/>
      <c r="I59" s="276"/>
      <c r="J59" s="10"/>
      <c r="K59" s="276" t="s">
        <v>94</v>
      </c>
      <c r="L59" s="276"/>
      <c r="M59" s="276"/>
      <c r="N59" s="276"/>
      <c r="O59" s="276"/>
      <c r="P59" s="276"/>
      <c r="Q59" s="276"/>
      <c r="R59" s="276"/>
      <c r="S59" s="276"/>
      <c r="T59" s="276"/>
      <c r="U59" s="276"/>
      <c r="V59" s="276"/>
      <c r="W59" s="276"/>
      <c r="X59" s="276"/>
      <c r="Y59" s="276"/>
      <c r="Z59" s="276"/>
      <c r="AA59" s="276"/>
      <c r="AB59" s="276"/>
      <c r="AC59" s="276"/>
      <c r="AD59" s="276"/>
      <c r="AE59" s="276"/>
      <c r="AF59" s="276"/>
      <c r="AG59" s="301">
        <f>'04 - Odběrný objekt'!J32</f>
        <v>0</v>
      </c>
      <c r="AH59" s="302"/>
      <c r="AI59" s="302"/>
      <c r="AJ59" s="302"/>
      <c r="AK59" s="302"/>
      <c r="AL59" s="302"/>
      <c r="AM59" s="302"/>
      <c r="AN59" s="301">
        <f t="shared" si="0"/>
        <v>0</v>
      </c>
      <c r="AO59" s="302"/>
      <c r="AP59" s="302"/>
      <c r="AQ59" s="84" t="s">
        <v>85</v>
      </c>
      <c r="AR59" s="46"/>
      <c r="AS59" s="85">
        <v>0</v>
      </c>
      <c r="AT59" s="86">
        <f t="shared" si="1"/>
        <v>0</v>
      </c>
      <c r="AU59" s="87">
        <f>'04 - Odběrný objekt'!P92</f>
        <v>0</v>
      </c>
      <c r="AV59" s="86">
        <f>'04 - Odběrný objekt'!J35</f>
        <v>0</v>
      </c>
      <c r="AW59" s="86">
        <f>'04 - Odběrný objekt'!J36</f>
        <v>0</v>
      </c>
      <c r="AX59" s="86">
        <f>'04 - Odběrný objekt'!J37</f>
        <v>0</v>
      </c>
      <c r="AY59" s="86">
        <f>'04 - Odběrný objekt'!J38</f>
        <v>0</v>
      </c>
      <c r="AZ59" s="86">
        <f>'04 - Odběrný objekt'!F35</f>
        <v>0</v>
      </c>
      <c r="BA59" s="86">
        <f>'04 - Odběrný objekt'!F36</f>
        <v>0</v>
      </c>
      <c r="BB59" s="86">
        <f>'04 - Odběrný objekt'!F37</f>
        <v>0</v>
      </c>
      <c r="BC59" s="86">
        <f>'04 - Odběrný objekt'!F38</f>
        <v>0</v>
      </c>
      <c r="BD59" s="88">
        <f>'04 - Odběrný objekt'!F39</f>
        <v>0</v>
      </c>
      <c r="BT59" s="25" t="s">
        <v>81</v>
      </c>
      <c r="BV59" s="25" t="s">
        <v>74</v>
      </c>
      <c r="BW59" s="25" t="s">
        <v>95</v>
      </c>
      <c r="BX59" s="25" t="s">
        <v>80</v>
      </c>
      <c r="CL59" s="25" t="s">
        <v>20</v>
      </c>
    </row>
    <row r="60" spans="1:91" s="7" customFormat="1" ht="16.5" customHeight="1" x14ac:dyDescent="0.2">
      <c r="B60" s="74"/>
      <c r="C60" s="75"/>
      <c r="D60" s="275" t="s">
        <v>96</v>
      </c>
      <c r="E60" s="275"/>
      <c r="F60" s="275"/>
      <c r="G60" s="275"/>
      <c r="H60" s="275"/>
      <c r="I60" s="76"/>
      <c r="J60" s="275" t="s">
        <v>97</v>
      </c>
      <c r="K60" s="275"/>
      <c r="L60" s="275"/>
      <c r="M60" s="275"/>
      <c r="N60" s="275"/>
      <c r="O60" s="275"/>
      <c r="P60" s="275"/>
      <c r="Q60" s="275"/>
      <c r="R60" s="275"/>
      <c r="S60" s="275"/>
      <c r="T60" s="275"/>
      <c r="U60" s="275"/>
      <c r="V60" s="275"/>
      <c r="W60" s="275"/>
      <c r="X60" s="275"/>
      <c r="Y60" s="275"/>
      <c r="Z60" s="275"/>
      <c r="AA60" s="275"/>
      <c r="AB60" s="275"/>
      <c r="AC60" s="275"/>
      <c r="AD60" s="275"/>
      <c r="AE60" s="275"/>
      <c r="AF60" s="275"/>
      <c r="AG60" s="304">
        <f>ROUND(SUM(AG61:AG63),2)</f>
        <v>0</v>
      </c>
      <c r="AH60" s="305"/>
      <c r="AI60" s="305"/>
      <c r="AJ60" s="305"/>
      <c r="AK60" s="305"/>
      <c r="AL60" s="305"/>
      <c r="AM60" s="305"/>
      <c r="AN60" s="306">
        <f t="shared" si="0"/>
        <v>0</v>
      </c>
      <c r="AO60" s="305"/>
      <c r="AP60" s="305"/>
      <c r="AQ60" s="77" t="s">
        <v>78</v>
      </c>
      <c r="AR60" s="74"/>
      <c r="AS60" s="78">
        <f>ROUND(SUM(AS61:AS63),2)</f>
        <v>0</v>
      </c>
      <c r="AT60" s="79">
        <f t="shared" si="1"/>
        <v>0</v>
      </c>
      <c r="AU60" s="80">
        <f>ROUND(SUM(AU61:AU63),5)</f>
        <v>0</v>
      </c>
      <c r="AV60" s="79">
        <f>ROUND(AZ60*L29,2)</f>
        <v>0</v>
      </c>
      <c r="AW60" s="79">
        <f>ROUND(BA60*L30,2)</f>
        <v>0</v>
      </c>
      <c r="AX60" s="79">
        <f>ROUND(BB60*L29,2)</f>
        <v>0</v>
      </c>
      <c r="AY60" s="79">
        <f>ROUND(BC60*L30,2)</f>
        <v>0</v>
      </c>
      <c r="AZ60" s="79">
        <f>ROUND(SUM(AZ61:AZ63),2)</f>
        <v>0</v>
      </c>
      <c r="BA60" s="79">
        <f>ROUND(SUM(BA61:BA63),2)</f>
        <v>0</v>
      </c>
      <c r="BB60" s="79">
        <f>ROUND(SUM(BB61:BB63),2)</f>
        <v>0</v>
      </c>
      <c r="BC60" s="79">
        <f>ROUND(SUM(BC61:BC63),2)</f>
        <v>0</v>
      </c>
      <c r="BD60" s="81">
        <f>ROUND(SUM(BD61:BD63),2)</f>
        <v>0</v>
      </c>
      <c r="BS60" s="82" t="s">
        <v>71</v>
      </c>
      <c r="BT60" s="82" t="s">
        <v>79</v>
      </c>
      <c r="BU60" s="82" t="s">
        <v>73</v>
      </c>
      <c r="BV60" s="82" t="s">
        <v>74</v>
      </c>
      <c r="BW60" s="82" t="s">
        <v>98</v>
      </c>
      <c r="BX60" s="82" t="s">
        <v>5</v>
      </c>
      <c r="CL60" s="82" t="s">
        <v>20</v>
      </c>
      <c r="CM60" s="82" t="s">
        <v>81</v>
      </c>
    </row>
    <row r="61" spans="1:91" s="4" customFormat="1" ht="16.5" customHeight="1" x14ac:dyDescent="0.2">
      <c r="A61" s="83" t="s">
        <v>82</v>
      </c>
      <c r="B61" s="46"/>
      <c r="C61" s="10"/>
      <c r="D61" s="10"/>
      <c r="E61" s="276" t="s">
        <v>83</v>
      </c>
      <c r="F61" s="276"/>
      <c r="G61" s="276"/>
      <c r="H61" s="276"/>
      <c r="I61" s="276"/>
      <c r="J61" s="10"/>
      <c r="K61" s="276" t="s">
        <v>84</v>
      </c>
      <c r="L61" s="276"/>
      <c r="M61" s="276"/>
      <c r="N61" s="276"/>
      <c r="O61" s="276"/>
      <c r="P61" s="276"/>
      <c r="Q61" s="276"/>
      <c r="R61" s="276"/>
      <c r="S61" s="276"/>
      <c r="T61" s="276"/>
      <c r="U61" s="276"/>
      <c r="V61" s="276"/>
      <c r="W61" s="276"/>
      <c r="X61" s="276"/>
      <c r="Y61" s="276"/>
      <c r="Z61" s="276"/>
      <c r="AA61" s="276"/>
      <c r="AB61" s="276"/>
      <c r="AC61" s="276"/>
      <c r="AD61" s="276"/>
      <c r="AE61" s="276"/>
      <c r="AF61" s="276"/>
      <c r="AG61" s="301">
        <f>'01 - Hráz_01'!J32</f>
        <v>0</v>
      </c>
      <c r="AH61" s="302"/>
      <c r="AI61" s="302"/>
      <c r="AJ61" s="302"/>
      <c r="AK61" s="302"/>
      <c r="AL61" s="302"/>
      <c r="AM61" s="302"/>
      <c r="AN61" s="301">
        <f t="shared" si="0"/>
        <v>0</v>
      </c>
      <c r="AO61" s="302"/>
      <c r="AP61" s="302"/>
      <c r="AQ61" s="84" t="s">
        <v>85</v>
      </c>
      <c r="AR61" s="46"/>
      <c r="AS61" s="85">
        <v>0</v>
      </c>
      <c r="AT61" s="86">
        <f t="shared" si="1"/>
        <v>0</v>
      </c>
      <c r="AU61" s="87">
        <f>'01 - Hráz_01'!P90</f>
        <v>0</v>
      </c>
      <c r="AV61" s="86">
        <f>'01 - Hráz_01'!J35</f>
        <v>0</v>
      </c>
      <c r="AW61" s="86">
        <f>'01 - Hráz_01'!J36</f>
        <v>0</v>
      </c>
      <c r="AX61" s="86">
        <f>'01 - Hráz_01'!J37</f>
        <v>0</v>
      </c>
      <c r="AY61" s="86">
        <f>'01 - Hráz_01'!J38</f>
        <v>0</v>
      </c>
      <c r="AZ61" s="86">
        <f>'01 - Hráz_01'!F35</f>
        <v>0</v>
      </c>
      <c r="BA61" s="86">
        <f>'01 - Hráz_01'!F36</f>
        <v>0</v>
      </c>
      <c r="BB61" s="86">
        <f>'01 - Hráz_01'!F37</f>
        <v>0</v>
      </c>
      <c r="BC61" s="86">
        <f>'01 - Hráz_01'!F38</f>
        <v>0</v>
      </c>
      <c r="BD61" s="88">
        <f>'01 - Hráz_01'!F39</f>
        <v>0</v>
      </c>
      <c r="BT61" s="25" t="s">
        <v>81</v>
      </c>
      <c r="BV61" s="25" t="s">
        <v>74</v>
      </c>
      <c r="BW61" s="25" t="s">
        <v>99</v>
      </c>
      <c r="BX61" s="25" t="s">
        <v>98</v>
      </c>
      <c r="CL61" s="25" t="s">
        <v>20</v>
      </c>
    </row>
    <row r="62" spans="1:91" s="4" customFormat="1" ht="16.5" customHeight="1" x14ac:dyDescent="0.2">
      <c r="A62" s="83" t="s">
        <v>82</v>
      </c>
      <c r="B62" s="46"/>
      <c r="C62" s="10"/>
      <c r="D62" s="10"/>
      <c r="E62" s="276" t="s">
        <v>87</v>
      </c>
      <c r="F62" s="276"/>
      <c r="G62" s="276"/>
      <c r="H62" s="276"/>
      <c r="I62" s="276"/>
      <c r="J62" s="10"/>
      <c r="K62" s="276" t="s">
        <v>88</v>
      </c>
      <c r="L62" s="276"/>
      <c r="M62" s="276"/>
      <c r="N62" s="276"/>
      <c r="O62" s="276"/>
      <c r="P62" s="276"/>
      <c r="Q62" s="276"/>
      <c r="R62" s="276"/>
      <c r="S62" s="276"/>
      <c r="T62" s="276"/>
      <c r="U62" s="276"/>
      <c r="V62" s="276"/>
      <c r="W62" s="276"/>
      <c r="X62" s="276"/>
      <c r="Y62" s="276"/>
      <c r="Z62" s="276"/>
      <c r="AA62" s="276"/>
      <c r="AB62" s="276"/>
      <c r="AC62" s="276"/>
      <c r="AD62" s="276"/>
      <c r="AE62" s="276"/>
      <c r="AF62" s="276"/>
      <c r="AG62" s="301">
        <f>'02 - Výpustné zařízení_01'!J32</f>
        <v>0</v>
      </c>
      <c r="AH62" s="302"/>
      <c r="AI62" s="302"/>
      <c r="AJ62" s="302"/>
      <c r="AK62" s="302"/>
      <c r="AL62" s="302"/>
      <c r="AM62" s="302"/>
      <c r="AN62" s="301">
        <f t="shared" si="0"/>
        <v>0</v>
      </c>
      <c r="AO62" s="302"/>
      <c r="AP62" s="302"/>
      <c r="AQ62" s="84" t="s">
        <v>85</v>
      </c>
      <c r="AR62" s="46"/>
      <c r="AS62" s="85">
        <v>0</v>
      </c>
      <c r="AT62" s="86">
        <f t="shared" si="1"/>
        <v>0</v>
      </c>
      <c r="AU62" s="87">
        <f>'02 - Výpustné zařízení_01'!P94</f>
        <v>0</v>
      </c>
      <c r="AV62" s="86">
        <f>'02 - Výpustné zařízení_01'!J35</f>
        <v>0</v>
      </c>
      <c r="AW62" s="86">
        <f>'02 - Výpustné zařízení_01'!J36</f>
        <v>0</v>
      </c>
      <c r="AX62" s="86">
        <f>'02 - Výpustné zařízení_01'!J37</f>
        <v>0</v>
      </c>
      <c r="AY62" s="86">
        <f>'02 - Výpustné zařízení_01'!J38</f>
        <v>0</v>
      </c>
      <c r="AZ62" s="86">
        <f>'02 - Výpustné zařízení_01'!F35</f>
        <v>0</v>
      </c>
      <c r="BA62" s="86">
        <f>'02 - Výpustné zařízení_01'!F36</f>
        <v>0</v>
      </c>
      <c r="BB62" s="86">
        <f>'02 - Výpustné zařízení_01'!F37</f>
        <v>0</v>
      </c>
      <c r="BC62" s="86">
        <f>'02 - Výpustné zařízení_01'!F38</f>
        <v>0</v>
      </c>
      <c r="BD62" s="88">
        <f>'02 - Výpustné zařízení_01'!F39</f>
        <v>0</v>
      </c>
      <c r="BT62" s="25" t="s">
        <v>81</v>
      </c>
      <c r="BV62" s="25" t="s">
        <v>74</v>
      </c>
      <c r="BW62" s="25" t="s">
        <v>100</v>
      </c>
      <c r="BX62" s="25" t="s">
        <v>98</v>
      </c>
      <c r="CL62" s="25" t="s">
        <v>20</v>
      </c>
    </row>
    <row r="63" spans="1:91" s="4" customFormat="1" ht="16.5" customHeight="1" x14ac:dyDescent="0.2">
      <c r="A63" s="83" t="s">
        <v>82</v>
      </c>
      <c r="B63" s="46"/>
      <c r="C63" s="10"/>
      <c r="D63" s="10"/>
      <c r="E63" s="276" t="s">
        <v>90</v>
      </c>
      <c r="F63" s="276"/>
      <c r="G63" s="276"/>
      <c r="H63" s="276"/>
      <c r="I63" s="276"/>
      <c r="J63" s="10"/>
      <c r="K63" s="276" t="s">
        <v>91</v>
      </c>
      <c r="L63" s="276"/>
      <c r="M63" s="276"/>
      <c r="N63" s="276"/>
      <c r="O63" s="276"/>
      <c r="P63" s="276"/>
      <c r="Q63" s="276"/>
      <c r="R63" s="276"/>
      <c r="S63" s="276"/>
      <c r="T63" s="276"/>
      <c r="U63" s="276"/>
      <c r="V63" s="276"/>
      <c r="W63" s="276"/>
      <c r="X63" s="276"/>
      <c r="Y63" s="276"/>
      <c r="Z63" s="276"/>
      <c r="AA63" s="276"/>
      <c r="AB63" s="276"/>
      <c r="AC63" s="276"/>
      <c r="AD63" s="276"/>
      <c r="AE63" s="276"/>
      <c r="AF63" s="276"/>
      <c r="AG63" s="301">
        <f>'03 - Bezpečnostní přeliv_01'!J32</f>
        <v>0</v>
      </c>
      <c r="AH63" s="302"/>
      <c r="AI63" s="302"/>
      <c r="AJ63" s="302"/>
      <c r="AK63" s="302"/>
      <c r="AL63" s="302"/>
      <c r="AM63" s="302"/>
      <c r="AN63" s="301">
        <f t="shared" si="0"/>
        <v>0</v>
      </c>
      <c r="AO63" s="302"/>
      <c r="AP63" s="302"/>
      <c r="AQ63" s="84" t="s">
        <v>85</v>
      </c>
      <c r="AR63" s="46"/>
      <c r="AS63" s="85">
        <v>0</v>
      </c>
      <c r="AT63" s="86">
        <f t="shared" si="1"/>
        <v>0</v>
      </c>
      <c r="AU63" s="87">
        <f>'03 - Bezpečnostní přeliv_01'!P91</f>
        <v>0</v>
      </c>
      <c r="AV63" s="86">
        <f>'03 - Bezpečnostní přeliv_01'!J35</f>
        <v>0</v>
      </c>
      <c r="AW63" s="86">
        <f>'03 - Bezpečnostní přeliv_01'!J36</f>
        <v>0</v>
      </c>
      <c r="AX63" s="86">
        <f>'03 - Bezpečnostní přeliv_01'!J37</f>
        <v>0</v>
      </c>
      <c r="AY63" s="86">
        <f>'03 - Bezpečnostní přeliv_01'!J38</f>
        <v>0</v>
      </c>
      <c r="AZ63" s="86">
        <f>'03 - Bezpečnostní přeliv_01'!F35</f>
        <v>0</v>
      </c>
      <c r="BA63" s="86">
        <f>'03 - Bezpečnostní přeliv_01'!F36</f>
        <v>0</v>
      </c>
      <c r="BB63" s="86">
        <f>'03 - Bezpečnostní přeliv_01'!F37</f>
        <v>0</v>
      </c>
      <c r="BC63" s="86">
        <f>'03 - Bezpečnostní přeliv_01'!F38</f>
        <v>0</v>
      </c>
      <c r="BD63" s="88">
        <f>'03 - Bezpečnostní přeliv_01'!F39</f>
        <v>0</v>
      </c>
      <c r="BT63" s="25" t="s">
        <v>81</v>
      </c>
      <c r="BV63" s="25" t="s">
        <v>74</v>
      </c>
      <c r="BW63" s="25" t="s">
        <v>101</v>
      </c>
      <c r="BX63" s="25" t="s">
        <v>98</v>
      </c>
      <c r="CL63" s="25" t="s">
        <v>20</v>
      </c>
    </row>
    <row r="64" spans="1:91" s="7" customFormat="1" ht="16.5" customHeight="1" x14ac:dyDescent="0.2">
      <c r="A64" s="83" t="s">
        <v>82</v>
      </c>
      <c r="B64" s="74"/>
      <c r="C64" s="75"/>
      <c r="D64" s="275" t="s">
        <v>102</v>
      </c>
      <c r="E64" s="275"/>
      <c r="F64" s="275"/>
      <c r="G64" s="275"/>
      <c r="H64" s="275"/>
      <c r="I64" s="76"/>
      <c r="J64" s="275" t="s">
        <v>103</v>
      </c>
      <c r="K64" s="275"/>
      <c r="L64" s="275"/>
      <c r="M64" s="275"/>
      <c r="N64" s="275"/>
      <c r="O64" s="275"/>
      <c r="P64" s="275"/>
      <c r="Q64" s="275"/>
      <c r="R64" s="275"/>
      <c r="S64" s="275"/>
      <c r="T64" s="275"/>
      <c r="U64" s="275"/>
      <c r="V64" s="275"/>
      <c r="W64" s="275"/>
      <c r="X64" s="275"/>
      <c r="Y64" s="275"/>
      <c r="Z64" s="275"/>
      <c r="AA64" s="275"/>
      <c r="AB64" s="275"/>
      <c r="AC64" s="275"/>
      <c r="AD64" s="275"/>
      <c r="AE64" s="275"/>
      <c r="AF64" s="275"/>
      <c r="AG64" s="306">
        <f>'VON - vedlejší a ostatní ...'!J30</f>
        <v>0</v>
      </c>
      <c r="AH64" s="305"/>
      <c r="AI64" s="305"/>
      <c r="AJ64" s="305"/>
      <c r="AK64" s="305"/>
      <c r="AL64" s="305"/>
      <c r="AM64" s="305"/>
      <c r="AN64" s="306">
        <f t="shared" si="0"/>
        <v>0</v>
      </c>
      <c r="AO64" s="305"/>
      <c r="AP64" s="305"/>
      <c r="AQ64" s="77" t="s">
        <v>102</v>
      </c>
      <c r="AR64" s="74"/>
      <c r="AS64" s="89">
        <v>0</v>
      </c>
      <c r="AT64" s="90">
        <f t="shared" si="1"/>
        <v>0</v>
      </c>
      <c r="AU64" s="91">
        <f>'VON - vedlejší a ostatní ...'!P86</f>
        <v>0</v>
      </c>
      <c r="AV64" s="90">
        <f>'VON - vedlejší a ostatní ...'!J33</f>
        <v>0</v>
      </c>
      <c r="AW64" s="90">
        <f>'VON - vedlejší a ostatní ...'!J34</f>
        <v>0</v>
      </c>
      <c r="AX64" s="90">
        <f>'VON - vedlejší a ostatní ...'!J35</f>
        <v>0</v>
      </c>
      <c r="AY64" s="90">
        <f>'VON - vedlejší a ostatní ...'!J36</f>
        <v>0</v>
      </c>
      <c r="AZ64" s="90">
        <f>'VON - vedlejší a ostatní ...'!F33</f>
        <v>0</v>
      </c>
      <c r="BA64" s="90">
        <f>'VON - vedlejší a ostatní ...'!F34</f>
        <v>0</v>
      </c>
      <c r="BB64" s="90">
        <f>'VON - vedlejší a ostatní ...'!F35</f>
        <v>0</v>
      </c>
      <c r="BC64" s="90">
        <f>'VON - vedlejší a ostatní ...'!F36</f>
        <v>0</v>
      </c>
      <c r="BD64" s="92">
        <f>'VON - vedlejší a ostatní ...'!F37</f>
        <v>0</v>
      </c>
      <c r="BT64" s="82" t="s">
        <v>79</v>
      </c>
      <c r="BV64" s="82" t="s">
        <v>74</v>
      </c>
      <c r="BW64" s="82" t="s">
        <v>104</v>
      </c>
      <c r="BX64" s="82" t="s">
        <v>5</v>
      </c>
      <c r="CL64" s="82" t="s">
        <v>20</v>
      </c>
      <c r="CM64" s="82" t="s">
        <v>81</v>
      </c>
    </row>
    <row r="65" spans="1:57" s="2" customFormat="1" ht="30" customHeight="1" x14ac:dyDescent="0.2">
      <c r="A65" s="32"/>
      <c r="B65" s="33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3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</row>
    <row r="66" spans="1:57" s="2" customFormat="1" ht="7" customHeight="1" x14ac:dyDescent="0.2">
      <c r="A66" s="32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33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</row>
  </sheetData>
  <mergeCells count="78">
    <mergeCell ref="AG64:AM64"/>
    <mergeCell ref="AM47:AN47"/>
    <mergeCell ref="AM49:AP49"/>
    <mergeCell ref="AM50:AP50"/>
    <mergeCell ref="AN58:AP58"/>
    <mergeCell ref="AN52:AP52"/>
    <mergeCell ref="AN62:AP62"/>
    <mergeCell ref="AN55:AP55"/>
    <mergeCell ref="AN60:AP60"/>
    <mergeCell ref="AN59:AP59"/>
    <mergeCell ref="AN57:AP57"/>
    <mergeCell ref="AN63:AP63"/>
    <mergeCell ref="AN64:AP64"/>
    <mergeCell ref="AN61:AP61"/>
    <mergeCell ref="AN56:AP56"/>
    <mergeCell ref="AN54:AP54"/>
    <mergeCell ref="AR2:BE2"/>
    <mergeCell ref="AG58:AM58"/>
    <mergeCell ref="AG63:AM63"/>
    <mergeCell ref="AG62:AM62"/>
    <mergeCell ref="AG52:AM52"/>
    <mergeCell ref="AG57:AM57"/>
    <mergeCell ref="AG60:AM60"/>
    <mergeCell ref="AG55:AM55"/>
    <mergeCell ref="AG61:AM61"/>
    <mergeCell ref="AG59:AM59"/>
    <mergeCell ref="AG56:AM56"/>
    <mergeCell ref="AS49:AT51"/>
    <mergeCell ref="L33:P33"/>
    <mergeCell ref="AK33:AO33"/>
    <mergeCell ref="W33:AE33"/>
    <mergeCell ref="AK35:AO35"/>
    <mergeCell ref="X35:AB35"/>
    <mergeCell ref="L30:P30"/>
    <mergeCell ref="AK31:AO31"/>
    <mergeCell ref="W31:AE31"/>
    <mergeCell ref="L31:P31"/>
    <mergeCell ref="L32:P32"/>
    <mergeCell ref="W32:AE32"/>
    <mergeCell ref="AK32:AO32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K57:AF57"/>
    <mergeCell ref="K62:AF62"/>
    <mergeCell ref="K63:AF63"/>
    <mergeCell ref="K59:AF59"/>
    <mergeCell ref="K56:AF56"/>
    <mergeCell ref="K58:AF58"/>
    <mergeCell ref="C52:G52"/>
    <mergeCell ref="D64:H64"/>
    <mergeCell ref="D60:H60"/>
    <mergeCell ref="D55:H55"/>
    <mergeCell ref="E58:I58"/>
    <mergeCell ref="E56:I56"/>
    <mergeCell ref="E59:I59"/>
    <mergeCell ref="E61:I61"/>
    <mergeCell ref="E57:I57"/>
    <mergeCell ref="E62:I62"/>
    <mergeCell ref="E63:I63"/>
    <mergeCell ref="I52:AF52"/>
    <mergeCell ref="J55:AF55"/>
    <mergeCell ref="J64:AF64"/>
    <mergeCell ref="J60:AF60"/>
    <mergeCell ref="K61:AF61"/>
  </mergeCells>
  <hyperlinks>
    <hyperlink ref="A56" location="'01 - Hráz'!C2" display="/" xr:uid="{00000000-0004-0000-0000-000000000000}"/>
    <hyperlink ref="A57" location="'02 - Výpustné zařízení'!C2" display="/" xr:uid="{00000000-0004-0000-0000-000001000000}"/>
    <hyperlink ref="A58" location="'03 - Bezpečnostní přeliv'!C2" display="/" xr:uid="{00000000-0004-0000-0000-000002000000}"/>
    <hyperlink ref="A59" location="'04 - Odběrný objekt'!C2" display="/" xr:uid="{00000000-0004-0000-0000-000003000000}"/>
    <hyperlink ref="A61" location="'01 - Hráz_01'!C2" display="/" xr:uid="{00000000-0004-0000-0000-000004000000}"/>
    <hyperlink ref="A62" location="'02 - Výpustné zařízení_01'!C2" display="/" xr:uid="{00000000-0004-0000-0000-000005000000}"/>
    <hyperlink ref="A63" location="'03 - Bezpečnostní přeliv_01'!C2" display="/" xr:uid="{00000000-0004-0000-0000-000006000000}"/>
    <hyperlink ref="A64" location="'VON - vedlejší a ostatní 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8"/>
  <sheetViews>
    <sheetView showGridLines="0" zoomScale="110" zoomScaleNormal="110" workbookViewId="0"/>
  </sheetViews>
  <sheetFormatPr defaultRowHeight="14.5" x14ac:dyDescent="0.2"/>
  <cols>
    <col min="1" max="1" width="8.33203125" style="192" customWidth="1"/>
    <col min="2" max="2" width="1.6640625" style="192" customWidth="1"/>
    <col min="3" max="4" width="5" style="192" customWidth="1"/>
    <col min="5" max="5" width="11.6640625" style="192" customWidth="1"/>
    <col min="6" max="6" width="9.109375" style="192" customWidth="1"/>
    <col min="7" max="7" width="5" style="192" customWidth="1"/>
    <col min="8" max="8" width="77.77734375" style="192" customWidth="1"/>
    <col min="9" max="10" width="20" style="192" customWidth="1"/>
    <col min="11" max="11" width="1.6640625" style="192" customWidth="1"/>
  </cols>
  <sheetData>
    <row r="1" spans="2:11" s="1" customFormat="1" ht="37.5" customHeight="1" x14ac:dyDescent="0.2"/>
    <row r="2" spans="2:11" s="1" customFormat="1" ht="7.5" customHeight="1" x14ac:dyDescent="0.2">
      <c r="B2" s="193"/>
      <c r="C2" s="194"/>
      <c r="D2" s="194"/>
      <c r="E2" s="194"/>
      <c r="F2" s="194"/>
      <c r="G2" s="194"/>
      <c r="H2" s="194"/>
      <c r="I2" s="194"/>
      <c r="J2" s="194"/>
      <c r="K2" s="195"/>
    </row>
    <row r="3" spans="2:11" s="15" customFormat="1" ht="45" customHeight="1" x14ac:dyDescent="0.2">
      <c r="B3" s="196"/>
      <c r="C3" s="320" t="s">
        <v>698</v>
      </c>
      <c r="D3" s="320"/>
      <c r="E3" s="320"/>
      <c r="F3" s="320"/>
      <c r="G3" s="320"/>
      <c r="H3" s="320"/>
      <c r="I3" s="320"/>
      <c r="J3" s="320"/>
      <c r="K3" s="197"/>
    </row>
    <row r="4" spans="2:11" s="1" customFormat="1" ht="25.5" customHeight="1" x14ac:dyDescent="0.35">
      <c r="B4" s="198"/>
      <c r="C4" s="325" t="s">
        <v>699</v>
      </c>
      <c r="D4" s="325"/>
      <c r="E4" s="325"/>
      <c r="F4" s="325"/>
      <c r="G4" s="325"/>
      <c r="H4" s="325"/>
      <c r="I4" s="325"/>
      <c r="J4" s="325"/>
      <c r="K4" s="199"/>
    </row>
    <row r="5" spans="2:11" s="1" customFormat="1" ht="5.25" customHeight="1" x14ac:dyDescent="0.2">
      <c r="B5" s="198"/>
      <c r="C5" s="200"/>
      <c r="D5" s="200"/>
      <c r="E5" s="200"/>
      <c r="F5" s="200"/>
      <c r="G5" s="200"/>
      <c r="H5" s="200"/>
      <c r="I5" s="200"/>
      <c r="J5" s="200"/>
      <c r="K5" s="199"/>
    </row>
    <row r="6" spans="2:11" s="1" customFormat="1" ht="15" customHeight="1" x14ac:dyDescent="0.2">
      <c r="B6" s="198"/>
      <c r="C6" s="324" t="s">
        <v>700</v>
      </c>
      <c r="D6" s="324"/>
      <c r="E6" s="324"/>
      <c r="F6" s="324"/>
      <c r="G6" s="324"/>
      <c r="H6" s="324"/>
      <c r="I6" s="324"/>
      <c r="J6" s="324"/>
      <c r="K6" s="199"/>
    </row>
    <row r="7" spans="2:11" s="1" customFormat="1" ht="15" customHeight="1" x14ac:dyDescent="0.2">
      <c r="B7" s="202"/>
      <c r="C7" s="324" t="s">
        <v>701</v>
      </c>
      <c r="D7" s="324"/>
      <c r="E7" s="324"/>
      <c r="F7" s="324"/>
      <c r="G7" s="324"/>
      <c r="H7" s="324"/>
      <c r="I7" s="324"/>
      <c r="J7" s="324"/>
      <c r="K7" s="199"/>
    </row>
    <row r="8" spans="2:11" s="1" customFormat="1" ht="12.75" customHeight="1" x14ac:dyDescent="0.2">
      <c r="B8" s="202"/>
      <c r="C8" s="201"/>
      <c r="D8" s="201"/>
      <c r="E8" s="201"/>
      <c r="F8" s="201"/>
      <c r="G8" s="201"/>
      <c r="H8" s="201"/>
      <c r="I8" s="201"/>
      <c r="J8" s="201"/>
      <c r="K8" s="199"/>
    </row>
    <row r="9" spans="2:11" s="1" customFormat="1" ht="15" customHeight="1" x14ac:dyDescent="0.2">
      <c r="B9" s="202"/>
      <c r="C9" s="324" t="s">
        <v>702</v>
      </c>
      <c r="D9" s="324"/>
      <c r="E9" s="324"/>
      <c r="F9" s="324"/>
      <c r="G9" s="324"/>
      <c r="H9" s="324"/>
      <c r="I9" s="324"/>
      <c r="J9" s="324"/>
      <c r="K9" s="199"/>
    </row>
    <row r="10" spans="2:11" s="1" customFormat="1" ht="15" customHeight="1" x14ac:dyDescent="0.2">
      <c r="B10" s="202"/>
      <c r="C10" s="201"/>
      <c r="D10" s="324" t="s">
        <v>703</v>
      </c>
      <c r="E10" s="324"/>
      <c r="F10" s="324"/>
      <c r="G10" s="324"/>
      <c r="H10" s="324"/>
      <c r="I10" s="324"/>
      <c r="J10" s="324"/>
      <c r="K10" s="199"/>
    </row>
    <row r="11" spans="2:11" s="1" customFormat="1" ht="15" customHeight="1" x14ac:dyDescent="0.2">
      <c r="B11" s="202"/>
      <c r="C11" s="203"/>
      <c r="D11" s="324" t="s">
        <v>704</v>
      </c>
      <c r="E11" s="324"/>
      <c r="F11" s="324"/>
      <c r="G11" s="324"/>
      <c r="H11" s="324"/>
      <c r="I11" s="324"/>
      <c r="J11" s="324"/>
      <c r="K11" s="199"/>
    </row>
    <row r="12" spans="2:11" s="1" customFormat="1" ht="15" customHeight="1" x14ac:dyDescent="0.2">
      <c r="B12" s="202"/>
      <c r="C12" s="203"/>
      <c r="D12" s="201"/>
      <c r="E12" s="201"/>
      <c r="F12" s="201"/>
      <c r="G12" s="201"/>
      <c r="H12" s="201"/>
      <c r="I12" s="201"/>
      <c r="J12" s="201"/>
      <c r="K12" s="199"/>
    </row>
    <row r="13" spans="2:11" s="1" customFormat="1" ht="15" customHeight="1" x14ac:dyDescent="0.2">
      <c r="B13" s="202"/>
      <c r="C13" s="203"/>
      <c r="D13" s="204" t="s">
        <v>705</v>
      </c>
      <c r="E13" s="201"/>
      <c r="F13" s="201"/>
      <c r="G13" s="201"/>
      <c r="H13" s="201"/>
      <c r="I13" s="201"/>
      <c r="J13" s="201"/>
      <c r="K13" s="199"/>
    </row>
    <row r="14" spans="2:11" s="1" customFormat="1" ht="12.75" customHeight="1" x14ac:dyDescent="0.2">
      <c r="B14" s="202"/>
      <c r="C14" s="203"/>
      <c r="D14" s="203"/>
      <c r="E14" s="203"/>
      <c r="F14" s="203"/>
      <c r="G14" s="203"/>
      <c r="H14" s="203"/>
      <c r="I14" s="203"/>
      <c r="J14" s="203"/>
      <c r="K14" s="199"/>
    </row>
    <row r="15" spans="2:11" s="1" customFormat="1" ht="15" customHeight="1" x14ac:dyDescent="0.2">
      <c r="B15" s="202"/>
      <c r="C15" s="203"/>
      <c r="D15" s="324" t="s">
        <v>706</v>
      </c>
      <c r="E15" s="324"/>
      <c r="F15" s="324"/>
      <c r="G15" s="324"/>
      <c r="H15" s="324"/>
      <c r="I15" s="324"/>
      <c r="J15" s="324"/>
      <c r="K15" s="199"/>
    </row>
    <row r="16" spans="2:11" s="1" customFormat="1" ht="15" customHeight="1" x14ac:dyDescent="0.2">
      <c r="B16" s="202"/>
      <c r="C16" s="203"/>
      <c r="D16" s="324" t="s">
        <v>707</v>
      </c>
      <c r="E16" s="324"/>
      <c r="F16" s="324"/>
      <c r="G16" s="324"/>
      <c r="H16" s="324"/>
      <c r="I16" s="324"/>
      <c r="J16" s="324"/>
      <c r="K16" s="199"/>
    </row>
    <row r="17" spans="2:11" s="1" customFormat="1" ht="15" customHeight="1" x14ac:dyDescent="0.2">
      <c r="B17" s="202"/>
      <c r="C17" s="203"/>
      <c r="D17" s="324" t="s">
        <v>708</v>
      </c>
      <c r="E17" s="324"/>
      <c r="F17" s="324"/>
      <c r="G17" s="324"/>
      <c r="H17" s="324"/>
      <c r="I17" s="324"/>
      <c r="J17" s="324"/>
      <c r="K17" s="199"/>
    </row>
    <row r="18" spans="2:11" s="1" customFormat="1" ht="15" customHeight="1" x14ac:dyDescent="0.2">
      <c r="B18" s="202"/>
      <c r="C18" s="203"/>
      <c r="D18" s="203"/>
      <c r="E18" s="205" t="s">
        <v>78</v>
      </c>
      <c r="F18" s="324" t="s">
        <v>709</v>
      </c>
      <c r="G18" s="324"/>
      <c r="H18" s="324"/>
      <c r="I18" s="324"/>
      <c r="J18" s="324"/>
      <c r="K18" s="199"/>
    </row>
    <row r="19" spans="2:11" s="1" customFormat="1" ht="15" customHeight="1" x14ac:dyDescent="0.2">
      <c r="B19" s="202"/>
      <c r="C19" s="203"/>
      <c r="D19" s="203"/>
      <c r="E19" s="205" t="s">
        <v>710</v>
      </c>
      <c r="F19" s="324" t="s">
        <v>711</v>
      </c>
      <c r="G19" s="324"/>
      <c r="H19" s="324"/>
      <c r="I19" s="324"/>
      <c r="J19" s="324"/>
      <c r="K19" s="199"/>
    </row>
    <row r="20" spans="2:11" s="1" customFormat="1" ht="15" customHeight="1" x14ac:dyDescent="0.2">
      <c r="B20" s="202"/>
      <c r="C20" s="203"/>
      <c r="D20" s="203"/>
      <c r="E20" s="205" t="s">
        <v>712</v>
      </c>
      <c r="F20" s="324" t="s">
        <v>713</v>
      </c>
      <c r="G20" s="324"/>
      <c r="H20" s="324"/>
      <c r="I20" s="324"/>
      <c r="J20" s="324"/>
      <c r="K20" s="199"/>
    </row>
    <row r="21" spans="2:11" s="1" customFormat="1" ht="15" customHeight="1" x14ac:dyDescent="0.2">
      <c r="B21" s="202"/>
      <c r="C21" s="203"/>
      <c r="D21" s="203"/>
      <c r="E21" s="205" t="s">
        <v>102</v>
      </c>
      <c r="F21" s="324" t="s">
        <v>714</v>
      </c>
      <c r="G21" s="324"/>
      <c r="H21" s="324"/>
      <c r="I21" s="324"/>
      <c r="J21" s="324"/>
      <c r="K21" s="199"/>
    </row>
    <row r="22" spans="2:11" s="1" customFormat="1" ht="15" customHeight="1" x14ac:dyDescent="0.2">
      <c r="B22" s="202"/>
      <c r="C22" s="203"/>
      <c r="D22" s="203"/>
      <c r="E22" s="205" t="s">
        <v>715</v>
      </c>
      <c r="F22" s="324" t="s">
        <v>716</v>
      </c>
      <c r="G22" s="324"/>
      <c r="H22" s="324"/>
      <c r="I22" s="324"/>
      <c r="J22" s="324"/>
      <c r="K22" s="199"/>
    </row>
    <row r="23" spans="2:11" s="1" customFormat="1" ht="15" customHeight="1" x14ac:dyDescent="0.2">
      <c r="B23" s="202"/>
      <c r="C23" s="203"/>
      <c r="D23" s="203"/>
      <c r="E23" s="205" t="s">
        <v>85</v>
      </c>
      <c r="F23" s="324" t="s">
        <v>717</v>
      </c>
      <c r="G23" s="324"/>
      <c r="H23" s="324"/>
      <c r="I23" s="324"/>
      <c r="J23" s="324"/>
      <c r="K23" s="199"/>
    </row>
    <row r="24" spans="2:11" s="1" customFormat="1" ht="12.75" customHeight="1" x14ac:dyDescent="0.2">
      <c r="B24" s="202"/>
      <c r="C24" s="203"/>
      <c r="D24" s="203"/>
      <c r="E24" s="203"/>
      <c r="F24" s="203"/>
      <c r="G24" s="203"/>
      <c r="H24" s="203"/>
      <c r="I24" s="203"/>
      <c r="J24" s="203"/>
      <c r="K24" s="199"/>
    </row>
    <row r="25" spans="2:11" s="1" customFormat="1" ht="15" customHeight="1" x14ac:dyDescent="0.2">
      <c r="B25" s="202"/>
      <c r="C25" s="324" t="s">
        <v>718</v>
      </c>
      <c r="D25" s="324"/>
      <c r="E25" s="324"/>
      <c r="F25" s="324"/>
      <c r="G25" s="324"/>
      <c r="H25" s="324"/>
      <c r="I25" s="324"/>
      <c r="J25" s="324"/>
      <c r="K25" s="199"/>
    </row>
    <row r="26" spans="2:11" s="1" customFormat="1" ht="15" customHeight="1" x14ac:dyDescent="0.2">
      <c r="B26" s="202"/>
      <c r="C26" s="324" t="s">
        <v>719</v>
      </c>
      <c r="D26" s="324"/>
      <c r="E26" s="324"/>
      <c r="F26" s="324"/>
      <c r="G26" s="324"/>
      <c r="H26" s="324"/>
      <c r="I26" s="324"/>
      <c r="J26" s="324"/>
      <c r="K26" s="199"/>
    </row>
    <row r="27" spans="2:11" s="1" customFormat="1" ht="15" customHeight="1" x14ac:dyDescent="0.2">
      <c r="B27" s="202"/>
      <c r="C27" s="201"/>
      <c r="D27" s="324" t="s">
        <v>720</v>
      </c>
      <c r="E27" s="324"/>
      <c r="F27" s="324"/>
      <c r="G27" s="324"/>
      <c r="H27" s="324"/>
      <c r="I27" s="324"/>
      <c r="J27" s="324"/>
      <c r="K27" s="199"/>
    </row>
    <row r="28" spans="2:11" s="1" customFormat="1" ht="15" customHeight="1" x14ac:dyDescent="0.2">
      <c r="B28" s="202"/>
      <c r="C28" s="203"/>
      <c r="D28" s="324" t="s">
        <v>721</v>
      </c>
      <c r="E28" s="324"/>
      <c r="F28" s="324"/>
      <c r="G28" s="324"/>
      <c r="H28" s="324"/>
      <c r="I28" s="324"/>
      <c r="J28" s="324"/>
      <c r="K28" s="199"/>
    </row>
    <row r="29" spans="2:11" s="1" customFormat="1" ht="12.75" customHeight="1" x14ac:dyDescent="0.2">
      <c r="B29" s="202"/>
      <c r="C29" s="203"/>
      <c r="D29" s="203"/>
      <c r="E29" s="203"/>
      <c r="F29" s="203"/>
      <c r="G29" s="203"/>
      <c r="H29" s="203"/>
      <c r="I29" s="203"/>
      <c r="J29" s="203"/>
      <c r="K29" s="199"/>
    </row>
    <row r="30" spans="2:11" s="1" customFormat="1" ht="15" customHeight="1" x14ac:dyDescent="0.2">
      <c r="B30" s="202"/>
      <c r="C30" s="203"/>
      <c r="D30" s="324" t="s">
        <v>722</v>
      </c>
      <c r="E30" s="324"/>
      <c r="F30" s="324"/>
      <c r="G30" s="324"/>
      <c r="H30" s="324"/>
      <c r="I30" s="324"/>
      <c r="J30" s="324"/>
      <c r="K30" s="199"/>
    </row>
    <row r="31" spans="2:11" s="1" customFormat="1" ht="15" customHeight="1" x14ac:dyDescent="0.2">
      <c r="B31" s="202"/>
      <c r="C31" s="203"/>
      <c r="D31" s="324" t="s">
        <v>723</v>
      </c>
      <c r="E31" s="324"/>
      <c r="F31" s="324"/>
      <c r="G31" s="324"/>
      <c r="H31" s="324"/>
      <c r="I31" s="324"/>
      <c r="J31" s="324"/>
      <c r="K31" s="199"/>
    </row>
    <row r="32" spans="2:11" s="1" customFormat="1" ht="12.75" customHeight="1" x14ac:dyDescent="0.2">
      <c r="B32" s="202"/>
      <c r="C32" s="203"/>
      <c r="D32" s="203"/>
      <c r="E32" s="203"/>
      <c r="F32" s="203"/>
      <c r="G32" s="203"/>
      <c r="H32" s="203"/>
      <c r="I32" s="203"/>
      <c r="J32" s="203"/>
      <c r="K32" s="199"/>
    </row>
    <row r="33" spans="2:11" s="1" customFormat="1" ht="15" customHeight="1" x14ac:dyDescent="0.2">
      <c r="B33" s="202"/>
      <c r="C33" s="203"/>
      <c r="D33" s="324" t="s">
        <v>724</v>
      </c>
      <c r="E33" s="324"/>
      <c r="F33" s="324"/>
      <c r="G33" s="324"/>
      <c r="H33" s="324"/>
      <c r="I33" s="324"/>
      <c r="J33" s="324"/>
      <c r="K33" s="199"/>
    </row>
    <row r="34" spans="2:11" s="1" customFormat="1" ht="15" customHeight="1" x14ac:dyDescent="0.2">
      <c r="B34" s="202"/>
      <c r="C34" s="203"/>
      <c r="D34" s="324" t="s">
        <v>725</v>
      </c>
      <c r="E34" s="324"/>
      <c r="F34" s="324"/>
      <c r="G34" s="324"/>
      <c r="H34" s="324"/>
      <c r="I34" s="324"/>
      <c r="J34" s="324"/>
      <c r="K34" s="199"/>
    </row>
    <row r="35" spans="2:11" s="1" customFormat="1" ht="15" customHeight="1" x14ac:dyDescent="0.2">
      <c r="B35" s="202"/>
      <c r="C35" s="203"/>
      <c r="D35" s="324" t="s">
        <v>726</v>
      </c>
      <c r="E35" s="324"/>
      <c r="F35" s="324"/>
      <c r="G35" s="324"/>
      <c r="H35" s="324"/>
      <c r="I35" s="324"/>
      <c r="J35" s="324"/>
      <c r="K35" s="199"/>
    </row>
    <row r="36" spans="2:11" s="1" customFormat="1" ht="15" customHeight="1" x14ac:dyDescent="0.2">
      <c r="B36" s="202"/>
      <c r="C36" s="203"/>
      <c r="D36" s="201"/>
      <c r="E36" s="204" t="s">
        <v>121</v>
      </c>
      <c r="F36" s="201"/>
      <c r="G36" s="324" t="s">
        <v>727</v>
      </c>
      <c r="H36" s="324"/>
      <c r="I36" s="324"/>
      <c r="J36" s="324"/>
      <c r="K36" s="199"/>
    </row>
    <row r="37" spans="2:11" s="1" customFormat="1" ht="30.75" customHeight="1" x14ac:dyDescent="0.2">
      <c r="B37" s="202"/>
      <c r="C37" s="203"/>
      <c r="D37" s="201"/>
      <c r="E37" s="204" t="s">
        <v>728</v>
      </c>
      <c r="F37" s="201"/>
      <c r="G37" s="324" t="s">
        <v>729</v>
      </c>
      <c r="H37" s="324"/>
      <c r="I37" s="324"/>
      <c r="J37" s="324"/>
      <c r="K37" s="199"/>
    </row>
    <row r="38" spans="2:11" s="1" customFormat="1" ht="15" customHeight="1" x14ac:dyDescent="0.2">
      <c r="B38" s="202"/>
      <c r="C38" s="203"/>
      <c r="D38" s="201"/>
      <c r="E38" s="204" t="s">
        <v>53</v>
      </c>
      <c r="F38" s="201"/>
      <c r="G38" s="324" t="s">
        <v>730</v>
      </c>
      <c r="H38" s="324"/>
      <c r="I38" s="324"/>
      <c r="J38" s="324"/>
      <c r="K38" s="199"/>
    </row>
    <row r="39" spans="2:11" s="1" customFormat="1" ht="15" customHeight="1" x14ac:dyDescent="0.2">
      <c r="B39" s="202"/>
      <c r="C39" s="203"/>
      <c r="D39" s="201"/>
      <c r="E39" s="204" t="s">
        <v>54</v>
      </c>
      <c r="F39" s="201"/>
      <c r="G39" s="324" t="s">
        <v>731</v>
      </c>
      <c r="H39" s="324"/>
      <c r="I39" s="324"/>
      <c r="J39" s="324"/>
      <c r="K39" s="199"/>
    </row>
    <row r="40" spans="2:11" s="1" customFormat="1" ht="15" customHeight="1" x14ac:dyDescent="0.2">
      <c r="B40" s="202"/>
      <c r="C40" s="203"/>
      <c r="D40" s="201"/>
      <c r="E40" s="204" t="s">
        <v>122</v>
      </c>
      <c r="F40" s="201"/>
      <c r="G40" s="324" t="s">
        <v>732</v>
      </c>
      <c r="H40" s="324"/>
      <c r="I40" s="324"/>
      <c r="J40" s="324"/>
      <c r="K40" s="199"/>
    </row>
    <row r="41" spans="2:11" s="1" customFormat="1" ht="15" customHeight="1" x14ac:dyDescent="0.2">
      <c r="B41" s="202"/>
      <c r="C41" s="203"/>
      <c r="D41" s="201"/>
      <c r="E41" s="204" t="s">
        <v>123</v>
      </c>
      <c r="F41" s="201"/>
      <c r="G41" s="324" t="s">
        <v>733</v>
      </c>
      <c r="H41" s="324"/>
      <c r="I41" s="324"/>
      <c r="J41" s="324"/>
      <c r="K41" s="199"/>
    </row>
    <row r="42" spans="2:11" s="1" customFormat="1" ht="15" customHeight="1" x14ac:dyDescent="0.2">
      <c r="B42" s="202"/>
      <c r="C42" s="203"/>
      <c r="D42" s="201"/>
      <c r="E42" s="204" t="s">
        <v>734</v>
      </c>
      <c r="F42" s="201"/>
      <c r="G42" s="324" t="s">
        <v>735</v>
      </c>
      <c r="H42" s="324"/>
      <c r="I42" s="324"/>
      <c r="J42" s="324"/>
      <c r="K42" s="199"/>
    </row>
    <row r="43" spans="2:11" s="1" customFormat="1" ht="15" customHeight="1" x14ac:dyDescent="0.2">
      <c r="B43" s="202"/>
      <c r="C43" s="203"/>
      <c r="D43" s="201"/>
      <c r="E43" s="204"/>
      <c r="F43" s="201"/>
      <c r="G43" s="324" t="s">
        <v>736</v>
      </c>
      <c r="H43" s="324"/>
      <c r="I43" s="324"/>
      <c r="J43" s="324"/>
      <c r="K43" s="199"/>
    </row>
    <row r="44" spans="2:11" s="1" customFormat="1" ht="15" customHeight="1" x14ac:dyDescent="0.2">
      <c r="B44" s="202"/>
      <c r="C44" s="203"/>
      <c r="D44" s="201"/>
      <c r="E44" s="204" t="s">
        <v>737</v>
      </c>
      <c r="F44" s="201"/>
      <c r="G44" s="324" t="s">
        <v>738</v>
      </c>
      <c r="H44" s="324"/>
      <c r="I44" s="324"/>
      <c r="J44" s="324"/>
      <c r="K44" s="199"/>
    </row>
    <row r="45" spans="2:11" s="1" customFormat="1" ht="15" customHeight="1" x14ac:dyDescent="0.2">
      <c r="B45" s="202"/>
      <c r="C45" s="203"/>
      <c r="D45" s="201"/>
      <c r="E45" s="204" t="s">
        <v>125</v>
      </c>
      <c r="F45" s="201"/>
      <c r="G45" s="324" t="s">
        <v>739</v>
      </c>
      <c r="H45" s="324"/>
      <c r="I45" s="324"/>
      <c r="J45" s="324"/>
      <c r="K45" s="199"/>
    </row>
    <row r="46" spans="2:11" s="1" customFormat="1" ht="12.75" customHeight="1" x14ac:dyDescent="0.2">
      <c r="B46" s="202"/>
      <c r="C46" s="203"/>
      <c r="D46" s="201"/>
      <c r="E46" s="201"/>
      <c r="F46" s="201"/>
      <c r="G46" s="201"/>
      <c r="H46" s="201"/>
      <c r="I46" s="201"/>
      <c r="J46" s="201"/>
      <c r="K46" s="199"/>
    </row>
    <row r="47" spans="2:11" s="1" customFormat="1" ht="15" customHeight="1" x14ac:dyDescent="0.2">
      <c r="B47" s="202"/>
      <c r="C47" s="203"/>
      <c r="D47" s="324" t="s">
        <v>740</v>
      </c>
      <c r="E47" s="324"/>
      <c r="F47" s="324"/>
      <c r="G47" s="324"/>
      <c r="H47" s="324"/>
      <c r="I47" s="324"/>
      <c r="J47" s="324"/>
      <c r="K47" s="199"/>
    </row>
    <row r="48" spans="2:11" s="1" customFormat="1" ht="15" customHeight="1" x14ac:dyDescent="0.2">
      <c r="B48" s="202"/>
      <c r="C48" s="203"/>
      <c r="D48" s="203"/>
      <c r="E48" s="324" t="s">
        <v>741</v>
      </c>
      <c r="F48" s="324"/>
      <c r="G48" s="324"/>
      <c r="H48" s="324"/>
      <c r="I48" s="324"/>
      <c r="J48" s="324"/>
      <c r="K48" s="199"/>
    </row>
    <row r="49" spans="2:11" s="1" customFormat="1" ht="15" customHeight="1" x14ac:dyDescent="0.2">
      <c r="B49" s="202"/>
      <c r="C49" s="203"/>
      <c r="D49" s="203"/>
      <c r="E49" s="324" t="s">
        <v>742</v>
      </c>
      <c r="F49" s="324"/>
      <c r="G49" s="324"/>
      <c r="H49" s="324"/>
      <c r="I49" s="324"/>
      <c r="J49" s="324"/>
      <c r="K49" s="199"/>
    </row>
    <row r="50" spans="2:11" s="1" customFormat="1" ht="15" customHeight="1" x14ac:dyDescent="0.2">
      <c r="B50" s="202"/>
      <c r="C50" s="203"/>
      <c r="D50" s="203"/>
      <c r="E50" s="324" t="s">
        <v>743</v>
      </c>
      <c r="F50" s="324"/>
      <c r="G50" s="324"/>
      <c r="H50" s="324"/>
      <c r="I50" s="324"/>
      <c r="J50" s="324"/>
      <c r="K50" s="199"/>
    </row>
    <row r="51" spans="2:11" s="1" customFormat="1" ht="15" customHeight="1" x14ac:dyDescent="0.2">
      <c r="B51" s="202"/>
      <c r="C51" s="203"/>
      <c r="D51" s="324" t="s">
        <v>744</v>
      </c>
      <c r="E51" s="324"/>
      <c r="F51" s="324"/>
      <c r="G51" s="324"/>
      <c r="H51" s="324"/>
      <c r="I51" s="324"/>
      <c r="J51" s="324"/>
      <c r="K51" s="199"/>
    </row>
    <row r="52" spans="2:11" s="1" customFormat="1" ht="25.5" customHeight="1" x14ac:dyDescent="0.35">
      <c r="B52" s="198"/>
      <c r="C52" s="325" t="s">
        <v>745</v>
      </c>
      <c r="D52" s="325"/>
      <c r="E52" s="325"/>
      <c r="F52" s="325"/>
      <c r="G52" s="325"/>
      <c r="H52" s="325"/>
      <c r="I52" s="325"/>
      <c r="J52" s="325"/>
      <c r="K52" s="199"/>
    </row>
    <row r="53" spans="2:11" s="1" customFormat="1" ht="5.25" customHeight="1" x14ac:dyDescent="0.2">
      <c r="B53" s="198"/>
      <c r="C53" s="200"/>
      <c r="D53" s="200"/>
      <c r="E53" s="200"/>
      <c r="F53" s="200"/>
      <c r="G53" s="200"/>
      <c r="H53" s="200"/>
      <c r="I53" s="200"/>
      <c r="J53" s="200"/>
      <c r="K53" s="199"/>
    </row>
    <row r="54" spans="2:11" s="1" customFormat="1" ht="15" customHeight="1" x14ac:dyDescent="0.2">
      <c r="B54" s="198"/>
      <c r="C54" s="324" t="s">
        <v>746</v>
      </c>
      <c r="D54" s="324"/>
      <c r="E54" s="324"/>
      <c r="F54" s="324"/>
      <c r="G54" s="324"/>
      <c r="H54" s="324"/>
      <c r="I54" s="324"/>
      <c r="J54" s="324"/>
      <c r="K54" s="199"/>
    </row>
    <row r="55" spans="2:11" s="1" customFormat="1" ht="15" customHeight="1" x14ac:dyDescent="0.2">
      <c r="B55" s="198"/>
      <c r="C55" s="324" t="s">
        <v>747</v>
      </c>
      <c r="D55" s="324"/>
      <c r="E55" s="324"/>
      <c r="F55" s="324"/>
      <c r="G55" s="324"/>
      <c r="H55" s="324"/>
      <c r="I55" s="324"/>
      <c r="J55" s="324"/>
      <c r="K55" s="199"/>
    </row>
    <row r="56" spans="2:11" s="1" customFormat="1" ht="12.75" customHeight="1" x14ac:dyDescent="0.2">
      <c r="B56" s="198"/>
      <c r="C56" s="201"/>
      <c r="D56" s="201"/>
      <c r="E56" s="201"/>
      <c r="F56" s="201"/>
      <c r="G56" s="201"/>
      <c r="H56" s="201"/>
      <c r="I56" s="201"/>
      <c r="J56" s="201"/>
      <c r="K56" s="199"/>
    </row>
    <row r="57" spans="2:11" s="1" customFormat="1" ht="15" customHeight="1" x14ac:dyDescent="0.2">
      <c r="B57" s="198"/>
      <c r="C57" s="324" t="s">
        <v>748</v>
      </c>
      <c r="D57" s="324"/>
      <c r="E57" s="324"/>
      <c r="F57" s="324"/>
      <c r="G57" s="324"/>
      <c r="H57" s="324"/>
      <c r="I57" s="324"/>
      <c r="J57" s="324"/>
      <c r="K57" s="199"/>
    </row>
    <row r="58" spans="2:11" s="1" customFormat="1" ht="15" customHeight="1" x14ac:dyDescent="0.2">
      <c r="B58" s="198"/>
      <c r="C58" s="203"/>
      <c r="D58" s="324" t="s">
        <v>749</v>
      </c>
      <c r="E58" s="324"/>
      <c r="F58" s="324"/>
      <c r="G58" s="324"/>
      <c r="H58" s="324"/>
      <c r="I58" s="324"/>
      <c r="J58" s="324"/>
      <c r="K58" s="199"/>
    </row>
    <row r="59" spans="2:11" s="1" customFormat="1" ht="15" customHeight="1" x14ac:dyDescent="0.2">
      <c r="B59" s="198"/>
      <c r="C59" s="203"/>
      <c r="D59" s="324" t="s">
        <v>750</v>
      </c>
      <c r="E59" s="324"/>
      <c r="F59" s="324"/>
      <c r="G59" s="324"/>
      <c r="H59" s="324"/>
      <c r="I59" s="324"/>
      <c r="J59" s="324"/>
      <c r="K59" s="199"/>
    </row>
    <row r="60" spans="2:11" s="1" customFormat="1" ht="15" customHeight="1" x14ac:dyDescent="0.2">
      <c r="B60" s="198"/>
      <c r="C60" s="203"/>
      <c r="D60" s="324" t="s">
        <v>751</v>
      </c>
      <c r="E60" s="324"/>
      <c r="F60" s="324"/>
      <c r="G60" s="324"/>
      <c r="H60" s="324"/>
      <c r="I60" s="324"/>
      <c r="J60" s="324"/>
      <c r="K60" s="199"/>
    </row>
    <row r="61" spans="2:11" s="1" customFormat="1" ht="15" customHeight="1" x14ac:dyDescent="0.2">
      <c r="B61" s="198"/>
      <c r="C61" s="203"/>
      <c r="D61" s="324" t="s">
        <v>752</v>
      </c>
      <c r="E61" s="324"/>
      <c r="F61" s="324"/>
      <c r="G61" s="324"/>
      <c r="H61" s="324"/>
      <c r="I61" s="324"/>
      <c r="J61" s="324"/>
      <c r="K61" s="199"/>
    </row>
    <row r="62" spans="2:11" s="1" customFormat="1" ht="15" customHeight="1" x14ac:dyDescent="0.2">
      <c r="B62" s="198"/>
      <c r="C62" s="203"/>
      <c r="D62" s="326" t="s">
        <v>753</v>
      </c>
      <c r="E62" s="326"/>
      <c r="F62" s="326"/>
      <c r="G62" s="326"/>
      <c r="H62" s="326"/>
      <c r="I62" s="326"/>
      <c r="J62" s="326"/>
      <c r="K62" s="199"/>
    </row>
    <row r="63" spans="2:11" s="1" customFormat="1" ht="15" customHeight="1" x14ac:dyDescent="0.2">
      <c r="B63" s="198"/>
      <c r="C63" s="203"/>
      <c r="D63" s="324" t="s">
        <v>754</v>
      </c>
      <c r="E63" s="324"/>
      <c r="F63" s="324"/>
      <c r="G63" s="324"/>
      <c r="H63" s="324"/>
      <c r="I63" s="324"/>
      <c r="J63" s="324"/>
      <c r="K63" s="199"/>
    </row>
    <row r="64" spans="2:11" s="1" customFormat="1" ht="12.75" customHeight="1" x14ac:dyDescent="0.2">
      <c r="B64" s="198"/>
      <c r="C64" s="203"/>
      <c r="D64" s="203"/>
      <c r="E64" s="206"/>
      <c r="F64" s="203"/>
      <c r="G64" s="203"/>
      <c r="H64" s="203"/>
      <c r="I64" s="203"/>
      <c r="J64" s="203"/>
      <c r="K64" s="199"/>
    </row>
    <row r="65" spans="2:11" s="1" customFormat="1" ht="15" customHeight="1" x14ac:dyDescent="0.2">
      <c r="B65" s="198"/>
      <c r="C65" s="203"/>
      <c r="D65" s="324" t="s">
        <v>755</v>
      </c>
      <c r="E65" s="324"/>
      <c r="F65" s="324"/>
      <c r="G65" s="324"/>
      <c r="H65" s="324"/>
      <c r="I65" s="324"/>
      <c r="J65" s="324"/>
      <c r="K65" s="199"/>
    </row>
    <row r="66" spans="2:11" s="1" customFormat="1" ht="15" customHeight="1" x14ac:dyDescent="0.2">
      <c r="B66" s="198"/>
      <c r="C66" s="203"/>
      <c r="D66" s="326" t="s">
        <v>756</v>
      </c>
      <c r="E66" s="326"/>
      <c r="F66" s="326"/>
      <c r="G66" s="326"/>
      <c r="H66" s="326"/>
      <c r="I66" s="326"/>
      <c r="J66" s="326"/>
      <c r="K66" s="199"/>
    </row>
    <row r="67" spans="2:11" s="1" customFormat="1" ht="15" customHeight="1" x14ac:dyDescent="0.2">
      <c r="B67" s="198"/>
      <c r="C67" s="203"/>
      <c r="D67" s="324" t="s">
        <v>757</v>
      </c>
      <c r="E67" s="324"/>
      <c r="F67" s="324"/>
      <c r="G67" s="324"/>
      <c r="H67" s="324"/>
      <c r="I67" s="324"/>
      <c r="J67" s="324"/>
      <c r="K67" s="199"/>
    </row>
    <row r="68" spans="2:11" s="1" customFormat="1" ht="15" customHeight="1" x14ac:dyDescent="0.2">
      <c r="B68" s="198"/>
      <c r="C68" s="203"/>
      <c r="D68" s="324" t="s">
        <v>758</v>
      </c>
      <c r="E68" s="324"/>
      <c r="F68" s="324"/>
      <c r="G68" s="324"/>
      <c r="H68" s="324"/>
      <c r="I68" s="324"/>
      <c r="J68" s="324"/>
      <c r="K68" s="199"/>
    </row>
    <row r="69" spans="2:11" s="1" customFormat="1" ht="15" customHeight="1" x14ac:dyDescent="0.2">
      <c r="B69" s="198"/>
      <c r="C69" s="203"/>
      <c r="D69" s="324" t="s">
        <v>759</v>
      </c>
      <c r="E69" s="324"/>
      <c r="F69" s="324"/>
      <c r="G69" s="324"/>
      <c r="H69" s="324"/>
      <c r="I69" s="324"/>
      <c r="J69" s="324"/>
      <c r="K69" s="199"/>
    </row>
    <row r="70" spans="2:11" s="1" customFormat="1" ht="15" customHeight="1" x14ac:dyDescent="0.2">
      <c r="B70" s="198"/>
      <c r="C70" s="203"/>
      <c r="D70" s="324" t="s">
        <v>760</v>
      </c>
      <c r="E70" s="324"/>
      <c r="F70" s="324"/>
      <c r="G70" s="324"/>
      <c r="H70" s="324"/>
      <c r="I70" s="324"/>
      <c r="J70" s="324"/>
      <c r="K70" s="199"/>
    </row>
    <row r="71" spans="2:11" s="1" customFormat="1" ht="12.75" customHeight="1" x14ac:dyDescent="0.2">
      <c r="B71" s="207"/>
      <c r="C71" s="208"/>
      <c r="D71" s="208"/>
      <c r="E71" s="208"/>
      <c r="F71" s="208"/>
      <c r="G71" s="208"/>
      <c r="H71" s="208"/>
      <c r="I71" s="208"/>
      <c r="J71" s="208"/>
      <c r="K71" s="209"/>
    </row>
    <row r="72" spans="2:11" s="1" customFormat="1" ht="18.75" customHeight="1" x14ac:dyDescent="0.2">
      <c r="B72" s="210"/>
      <c r="C72" s="210"/>
      <c r="D72" s="210"/>
      <c r="E72" s="210"/>
      <c r="F72" s="210"/>
      <c r="G72" s="210"/>
      <c r="H72" s="210"/>
      <c r="I72" s="210"/>
      <c r="J72" s="210"/>
      <c r="K72" s="211"/>
    </row>
    <row r="73" spans="2:11" s="1" customFormat="1" ht="18.75" customHeight="1" x14ac:dyDescent="0.2">
      <c r="B73" s="211"/>
      <c r="C73" s="211"/>
      <c r="D73" s="211"/>
      <c r="E73" s="211"/>
      <c r="F73" s="211"/>
      <c r="G73" s="211"/>
      <c r="H73" s="211"/>
      <c r="I73" s="211"/>
      <c r="J73" s="211"/>
      <c r="K73" s="211"/>
    </row>
    <row r="74" spans="2:11" s="1" customFormat="1" ht="7.5" customHeight="1" x14ac:dyDescent="0.2">
      <c r="B74" s="212"/>
      <c r="C74" s="213"/>
      <c r="D74" s="213"/>
      <c r="E74" s="213"/>
      <c r="F74" s="213"/>
      <c r="G74" s="213"/>
      <c r="H74" s="213"/>
      <c r="I74" s="213"/>
      <c r="J74" s="213"/>
      <c r="K74" s="214"/>
    </row>
    <row r="75" spans="2:11" s="1" customFormat="1" ht="45" customHeight="1" x14ac:dyDescent="0.2">
      <c r="B75" s="215"/>
      <c r="C75" s="319" t="s">
        <v>761</v>
      </c>
      <c r="D75" s="319"/>
      <c r="E75" s="319"/>
      <c r="F75" s="319"/>
      <c r="G75" s="319"/>
      <c r="H75" s="319"/>
      <c r="I75" s="319"/>
      <c r="J75" s="319"/>
      <c r="K75" s="216"/>
    </row>
    <row r="76" spans="2:11" s="1" customFormat="1" ht="17.25" customHeight="1" x14ac:dyDescent="0.2">
      <c r="B76" s="215"/>
      <c r="C76" s="217" t="s">
        <v>762</v>
      </c>
      <c r="D76" s="217"/>
      <c r="E76" s="217"/>
      <c r="F76" s="217" t="s">
        <v>763</v>
      </c>
      <c r="G76" s="218"/>
      <c r="H76" s="217" t="s">
        <v>54</v>
      </c>
      <c r="I76" s="217" t="s">
        <v>57</v>
      </c>
      <c r="J76" s="217" t="s">
        <v>764</v>
      </c>
      <c r="K76" s="216"/>
    </row>
    <row r="77" spans="2:11" s="1" customFormat="1" ht="17.25" customHeight="1" x14ac:dyDescent="0.2">
      <c r="B77" s="215"/>
      <c r="C77" s="219" t="s">
        <v>765</v>
      </c>
      <c r="D77" s="219"/>
      <c r="E77" s="219"/>
      <c r="F77" s="220" t="s">
        <v>766</v>
      </c>
      <c r="G77" s="221"/>
      <c r="H77" s="219"/>
      <c r="I77" s="219"/>
      <c r="J77" s="219" t="s">
        <v>767</v>
      </c>
      <c r="K77" s="216"/>
    </row>
    <row r="78" spans="2:11" s="1" customFormat="1" ht="5.25" customHeight="1" x14ac:dyDescent="0.2">
      <c r="B78" s="215"/>
      <c r="C78" s="222"/>
      <c r="D78" s="222"/>
      <c r="E78" s="222"/>
      <c r="F78" s="222"/>
      <c r="G78" s="223"/>
      <c r="H78" s="222"/>
      <c r="I78" s="222"/>
      <c r="J78" s="222"/>
      <c r="K78" s="216"/>
    </row>
    <row r="79" spans="2:11" s="1" customFormat="1" ht="15" customHeight="1" x14ac:dyDescent="0.2">
      <c r="B79" s="215"/>
      <c r="C79" s="204" t="s">
        <v>53</v>
      </c>
      <c r="D79" s="224"/>
      <c r="E79" s="224"/>
      <c r="F79" s="225" t="s">
        <v>768</v>
      </c>
      <c r="G79" s="226"/>
      <c r="H79" s="204" t="s">
        <v>769</v>
      </c>
      <c r="I79" s="204" t="s">
        <v>770</v>
      </c>
      <c r="J79" s="204">
        <v>20</v>
      </c>
      <c r="K79" s="216"/>
    </row>
    <row r="80" spans="2:11" s="1" customFormat="1" ht="15" customHeight="1" x14ac:dyDescent="0.2">
      <c r="B80" s="215"/>
      <c r="C80" s="204" t="s">
        <v>771</v>
      </c>
      <c r="D80" s="204"/>
      <c r="E80" s="204"/>
      <c r="F80" s="225" t="s">
        <v>768</v>
      </c>
      <c r="G80" s="226"/>
      <c r="H80" s="204" t="s">
        <v>772</v>
      </c>
      <c r="I80" s="204" t="s">
        <v>770</v>
      </c>
      <c r="J80" s="204">
        <v>120</v>
      </c>
      <c r="K80" s="216"/>
    </row>
    <row r="81" spans="2:11" s="1" customFormat="1" ht="15" customHeight="1" x14ac:dyDescent="0.2">
      <c r="B81" s="227"/>
      <c r="C81" s="204" t="s">
        <v>773</v>
      </c>
      <c r="D81" s="204"/>
      <c r="E81" s="204"/>
      <c r="F81" s="225" t="s">
        <v>774</v>
      </c>
      <c r="G81" s="226"/>
      <c r="H81" s="204" t="s">
        <v>775</v>
      </c>
      <c r="I81" s="204" t="s">
        <v>770</v>
      </c>
      <c r="J81" s="204">
        <v>50</v>
      </c>
      <c r="K81" s="216"/>
    </row>
    <row r="82" spans="2:11" s="1" customFormat="1" ht="15" customHeight="1" x14ac:dyDescent="0.2">
      <c r="B82" s="227"/>
      <c r="C82" s="204" t="s">
        <v>776</v>
      </c>
      <c r="D82" s="204"/>
      <c r="E82" s="204"/>
      <c r="F82" s="225" t="s">
        <v>768</v>
      </c>
      <c r="G82" s="226"/>
      <c r="H82" s="204" t="s">
        <v>777</v>
      </c>
      <c r="I82" s="204" t="s">
        <v>778</v>
      </c>
      <c r="J82" s="204"/>
      <c r="K82" s="216"/>
    </row>
    <row r="83" spans="2:11" s="1" customFormat="1" ht="15" customHeight="1" x14ac:dyDescent="0.2">
      <c r="B83" s="227"/>
      <c r="C83" s="228" t="s">
        <v>779</v>
      </c>
      <c r="D83" s="228"/>
      <c r="E83" s="228"/>
      <c r="F83" s="229" t="s">
        <v>774</v>
      </c>
      <c r="G83" s="228"/>
      <c r="H83" s="228" t="s">
        <v>780</v>
      </c>
      <c r="I83" s="228" t="s">
        <v>770</v>
      </c>
      <c r="J83" s="228">
        <v>15</v>
      </c>
      <c r="K83" s="216"/>
    </row>
    <row r="84" spans="2:11" s="1" customFormat="1" ht="15" customHeight="1" x14ac:dyDescent="0.2">
      <c r="B84" s="227"/>
      <c r="C84" s="228" t="s">
        <v>781</v>
      </c>
      <c r="D84" s="228"/>
      <c r="E84" s="228"/>
      <c r="F84" s="229" t="s">
        <v>774</v>
      </c>
      <c r="G84" s="228"/>
      <c r="H84" s="228" t="s">
        <v>782</v>
      </c>
      <c r="I84" s="228" t="s">
        <v>770</v>
      </c>
      <c r="J84" s="228">
        <v>15</v>
      </c>
      <c r="K84" s="216"/>
    </row>
    <row r="85" spans="2:11" s="1" customFormat="1" ht="15" customHeight="1" x14ac:dyDescent="0.2">
      <c r="B85" s="227"/>
      <c r="C85" s="228" t="s">
        <v>783</v>
      </c>
      <c r="D85" s="228"/>
      <c r="E85" s="228"/>
      <c r="F85" s="229" t="s">
        <v>774</v>
      </c>
      <c r="G85" s="228"/>
      <c r="H85" s="228" t="s">
        <v>784</v>
      </c>
      <c r="I85" s="228" t="s">
        <v>770</v>
      </c>
      <c r="J85" s="228">
        <v>20</v>
      </c>
      <c r="K85" s="216"/>
    </row>
    <row r="86" spans="2:11" s="1" customFormat="1" ht="15" customHeight="1" x14ac:dyDescent="0.2">
      <c r="B86" s="227"/>
      <c r="C86" s="228" t="s">
        <v>785</v>
      </c>
      <c r="D86" s="228"/>
      <c r="E86" s="228"/>
      <c r="F86" s="229" t="s">
        <v>774</v>
      </c>
      <c r="G86" s="228"/>
      <c r="H86" s="228" t="s">
        <v>786</v>
      </c>
      <c r="I86" s="228" t="s">
        <v>770</v>
      </c>
      <c r="J86" s="228">
        <v>20</v>
      </c>
      <c r="K86" s="216"/>
    </row>
    <row r="87" spans="2:11" s="1" customFormat="1" ht="15" customHeight="1" x14ac:dyDescent="0.2">
      <c r="B87" s="227"/>
      <c r="C87" s="204" t="s">
        <v>787</v>
      </c>
      <c r="D87" s="204"/>
      <c r="E87" s="204"/>
      <c r="F87" s="225" t="s">
        <v>774</v>
      </c>
      <c r="G87" s="226"/>
      <c r="H87" s="204" t="s">
        <v>788</v>
      </c>
      <c r="I87" s="204" t="s">
        <v>770</v>
      </c>
      <c r="J87" s="204">
        <v>50</v>
      </c>
      <c r="K87" s="216"/>
    </row>
    <row r="88" spans="2:11" s="1" customFormat="1" ht="15" customHeight="1" x14ac:dyDescent="0.2">
      <c r="B88" s="227"/>
      <c r="C88" s="204" t="s">
        <v>789</v>
      </c>
      <c r="D88" s="204"/>
      <c r="E88" s="204"/>
      <c r="F88" s="225" t="s">
        <v>774</v>
      </c>
      <c r="G88" s="226"/>
      <c r="H88" s="204" t="s">
        <v>790</v>
      </c>
      <c r="I88" s="204" t="s">
        <v>770</v>
      </c>
      <c r="J88" s="204">
        <v>20</v>
      </c>
      <c r="K88" s="216"/>
    </row>
    <row r="89" spans="2:11" s="1" customFormat="1" ht="15" customHeight="1" x14ac:dyDescent="0.2">
      <c r="B89" s="227"/>
      <c r="C89" s="204" t="s">
        <v>791</v>
      </c>
      <c r="D89" s="204"/>
      <c r="E89" s="204"/>
      <c r="F89" s="225" t="s">
        <v>774</v>
      </c>
      <c r="G89" s="226"/>
      <c r="H89" s="204" t="s">
        <v>792</v>
      </c>
      <c r="I89" s="204" t="s">
        <v>770</v>
      </c>
      <c r="J89" s="204">
        <v>20</v>
      </c>
      <c r="K89" s="216"/>
    </row>
    <row r="90" spans="2:11" s="1" customFormat="1" ht="15" customHeight="1" x14ac:dyDescent="0.2">
      <c r="B90" s="227"/>
      <c r="C90" s="204" t="s">
        <v>793</v>
      </c>
      <c r="D90" s="204"/>
      <c r="E90" s="204"/>
      <c r="F90" s="225" t="s">
        <v>774</v>
      </c>
      <c r="G90" s="226"/>
      <c r="H90" s="204" t="s">
        <v>794</v>
      </c>
      <c r="I90" s="204" t="s">
        <v>770</v>
      </c>
      <c r="J90" s="204">
        <v>50</v>
      </c>
      <c r="K90" s="216"/>
    </row>
    <row r="91" spans="2:11" s="1" customFormat="1" ht="15" customHeight="1" x14ac:dyDescent="0.2">
      <c r="B91" s="227"/>
      <c r="C91" s="204" t="s">
        <v>795</v>
      </c>
      <c r="D91" s="204"/>
      <c r="E91" s="204"/>
      <c r="F91" s="225" t="s">
        <v>774</v>
      </c>
      <c r="G91" s="226"/>
      <c r="H91" s="204" t="s">
        <v>795</v>
      </c>
      <c r="I91" s="204" t="s">
        <v>770</v>
      </c>
      <c r="J91" s="204">
        <v>50</v>
      </c>
      <c r="K91" s="216"/>
    </row>
    <row r="92" spans="2:11" s="1" customFormat="1" ht="15" customHeight="1" x14ac:dyDescent="0.2">
      <c r="B92" s="227"/>
      <c r="C92" s="204" t="s">
        <v>796</v>
      </c>
      <c r="D92" s="204"/>
      <c r="E92" s="204"/>
      <c r="F92" s="225" t="s">
        <v>774</v>
      </c>
      <c r="G92" s="226"/>
      <c r="H92" s="204" t="s">
        <v>797</v>
      </c>
      <c r="I92" s="204" t="s">
        <v>770</v>
      </c>
      <c r="J92" s="204">
        <v>255</v>
      </c>
      <c r="K92" s="216"/>
    </row>
    <row r="93" spans="2:11" s="1" customFormat="1" ht="15" customHeight="1" x14ac:dyDescent="0.2">
      <c r="B93" s="227"/>
      <c r="C93" s="204" t="s">
        <v>798</v>
      </c>
      <c r="D93" s="204"/>
      <c r="E93" s="204"/>
      <c r="F93" s="225" t="s">
        <v>768</v>
      </c>
      <c r="G93" s="226"/>
      <c r="H93" s="204" t="s">
        <v>799</v>
      </c>
      <c r="I93" s="204" t="s">
        <v>800</v>
      </c>
      <c r="J93" s="204"/>
      <c r="K93" s="216"/>
    </row>
    <row r="94" spans="2:11" s="1" customFormat="1" ht="15" customHeight="1" x14ac:dyDescent="0.2">
      <c r="B94" s="227"/>
      <c r="C94" s="204" t="s">
        <v>801</v>
      </c>
      <c r="D94" s="204"/>
      <c r="E94" s="204"/>
      <c r="F94" s="225" t="s">
        <v>768</v>
      </c>
      <c r="G94" s="226"/>
      <c r="H94" s="204" t="s">
        <v>802</v>
      </c>
      <c r="I94" s="204" t="s">
        <v>803</v>
      </c>
      <c r="J94" s="204"/>
      <c r="K94" s="216"/>
    </row>
    <row r="95" spans="2:11" s="1" customFormat="1" ht="15" customHeight="1" x14ac:dyDescent="0.2">
      <c r="B95" s="227"/>
      <c r="C95" s="204" t="s">
        <v>804</v>
      </c>
      <c r="D95" s="204"/>
      <c r="E95" s="204"/>
      <c r="F95" s="225" t="s">
        <v>768</v>
      </c>
      <c r="G95" s="226"/>
      <c r="H95" s="204" t="s">
        <v>804</v>
      </c>
      <c r="I95" s="204" t="s">
        <v>803</v>
      </c>
      <c r="J95" s="204"/>
      <c r="K95" s="216"/>
    </row>
    <row r="96" spans="2:11" s="1" customFormat="1" ht="15" customHeight="1" x14ac:dyDescent="0.2">
      <c r="B96" s="227"/>
      <c r="C96" s="204" t="s">
        <v>38</v>
      </c>
      <c r="D96" s="204"/>
      <c r="E96" s="204"/>
      <c r="F96" s="225" t="s">
        <v>768</v>
      </c>
      <c r="G96" s="226"/>
      <c r="H96" s="204" t="s">
        <v>805</v>
      </c>
      <c r="I96" s="204" t="s">
        <v>803</v>
      </c>
      <c r="J96" s="204"/>
      <c r="K96" s="216"/>
    </row>
    <row r="97" spans="2:11" s="1" customFormat="1" ht="15" customHeight="1" x14ac:dyDescent="0.2">
      <c r="B97" s="227"/>
      <c r="C97" s="204" t="s">
        <v>48</v>
      </c>
      <c r="D97" s="204"/>
      <c r="E97" s="204"/>
      <c r="F97" s="225" t="s">
        <v>768</v>
      </c>
      <c r="G97" s="226"/>
      <c r="H97" s="204" t="s">
        <v>806</v>
      </c>
      <c r="I97" s="204" t="s">
        <v>803</v>
      </c>
      <c r="J97" s="204"/>
      <c r="K97" s="216"/>
    </row>
    <row r="98" spans="2:11" s="1" customFormat="1" ht="15" customHeight="1" x14ac:dyDescent="0.2">
      <c r="B98" s="230"/>
      <c r="C98" s="231"/>
      <c r="D98" s="231"/>
      <c r="E98" s="231"/>
      <c r="F98" s="231"/>
      <c r="G98" s="231"/>
      <c r="H98" s="231"/>
      <c r="I98" s="231"/>
      <c r="J98" s="231"/>
      <c r="K98" s="232"/>
    </row>
    <row r="99" spans="2:11" s="1" customFormat="1" ht="18.75" customHeight="1" x14ac:dyDescent="0.2">
      <c r="B99" s="233"/>
      <c r="C99" s="234"/>
      <c r="D99" s="234"/>
      <c r="E99" s="234"/>
      <c r="F99" s="234"/>
      <c r="G99" s="234"/>
      <c r="H99" s="234"/>
      <c r="I99" s="234"/>
      <c r="J99" s="234"/>
      <c r="K99" s="233"/>
    </row>
    <row r="100" spans="2:11" s="1" customFormat="1" ht="18.75" customHeight="1" x14ac:dyDescent="0.2">
      <c r="B100" s="211"/>
      <c r="C100" s="211"/>
      <c r="D100" s="211"/>
      <c r="E100" s="211"/>
      <c r="F100" s="211"/>
      <c r="G100" s="211"/>
      <c r="H100" s="211"/>
      <c r="I100" s="211"/>
      <c r="J100" s="211"/>
      <c r="K100" s="211"/>
    </row>
    <row r="101" spans="2:11" s="1" customFormat="1" ht="7.5" customHeight="1" x14ac:dyDescent="0.2">
      <c r="B101" s="212"/>
      <c r="C101" s="213"/>
      <c r="D101" s="213"/>
      <c r="E101" s="213"/>
      <c r="F101" s="213"/>
      <c r="G101" s="213"/>
      <c r="H101" s="213"/>
      <c r="I101" s="213"/>
      <c r="J101" s="213"/>
      <c r="K101" s="214"/>
    </row>
    <row r="102" spans="2:11" s="1" customFormat="1" ht="45" customHeight="1" x14ac:dyDescent="0.2">
      <c r="B102" s="215"/>
      <c r="C102" s="319" t="s">
        <v>807</v>
      </c>
      <c r="D102" s="319"/>
      <c r="E102" s="319"/>
      <c r="F102" s="319"/>
      <c r="G102" s="319"/>
      <c r="H102" s="319"/>
      <c r="I102" s="319"/>
      <c r="J102" s="319"/>
      <c r="K102" s="216"/>
    </row>
    <row r="103" spans="2:11" s="1" customFormat="1" ht="17.25" customHeight="1" x14ac:dyDescent="0.2">
      <c r="B103" s="215"/>
      <c r="C103" s="217" t="s">
        <v>762</v>
      </c>
      <c r="D103" s="217"/>
      <c r="E103" s="217"/>
      <c r="F103" s="217" t="s">
        <v>763</v>
      </c>
      <c r="G103" s="218"/>
      <c r="H103" s="217" t="s">
        <v>54</v>
      </c>
      <c r="I103" s="217" t="s">
        <v>57</v>
      </c>
      <c r="J103" s="217" t="s">
        <v>764</v>
      </c>
      <c r="K103" s="216"/>
    </row>
    <row r="104" spans="2:11" s="1" customFormat="1" ht="17.25" customHeight="1" x14ac:dyDescent="0.2">
      <c r="B104" s="215"/>
      <c r="C104" s="219" t="s">
        <v>765</v>
      </c>
      <c r="D104" s="219"/>
      <c r="E104" s="219"/>
      <c r="F104" s="220" t="s">
        <v>766</v>
      </c>
      <c r="G104" s="221"/>
      <c r="H104" s="219"/>
      <c r="I104" s="219"/>
      <c r="J104" s="219" t="s">
        <v>767</v>
      </c>
      <c r="K104" s="216"/>
    </row>
    <row r="105" spans="2:11" s="1" customFormat="1" ht="5.25" customHeight="1" x14ac:dyDescent="0.2">
      <c r="B105" s="215"/>
      <c r="C105" s="217"/>
      <c r="D105" s="217"/>
      <c r="E105" s="217"/>
      <c r="F105" s="217"/>
      <c r="G105" s="235"/>
      <c r="H105" s="217"/>
      <c r="I105" s="217"/>
      <c r="J105" s="217"/>
      <c r="K105" s="216"/>
    </row>
    <row r="106" spans="2:11" s="1" customFormat="1" ht="15" customHeight="1" x14ac:dyDescent="0.2">
      <c r="B106" s="215"/>
      <c r="C106" s="204" t="s">
        <v>53</v>
      </c>
      <c r="D106" s="224"/>
      <c r="E106" s="224"/>
      <c r="F106" s="225" t="s">
        <v>768</v>
      </c>
      <c r="G106" s="204"/>
      <c r="H106" s="204" t="s">
        <v>808</v>
      </c>
      <c r="I106" s="204" t="s">
        <v>770</v>
      </c>
      <c r="J106" s="204">
        <v>20</v>
      </c>
      <c r="K106" s="216"/>
    </row>
    <row r="107" spans="2:11" s="1" customFormat="1" ht="15" customHeight="1" x14ac:dyDescent="0.2">
      <c r="B107" s="215"/>
      <c r="C107" s="204" t="s">
        <v>771</v>
      </c>
      <c r="D107" s="204"/>
      <c r="E107" s="204"/>
      <c r="F107" s="225" t="s">
        <v>768</v>
      </c>
      <c r="G107" s="204"/>
      <c r="H107" s="204" t="s">
        <v>808</v>
      </c>
      <c r="I107" s="204" t="s">
        <v>770</v>
      </c>
      <c r="J107" s="204">
        <v>120</v>
      </c>
      <c r="K107" s="216"/>
    </row>
    <row r="108" spans="2:11" s="1" customFormat="1" ht="15" customHeight="1" x14ac:dyDescent="0.2">
      <c r="B108" s="227"/>
      <c r="C108" s="204" t="s">
        <v>773</v>
      </c>
      <c r="D108" s="204"/>
      <c r="E108" s="204"/>
      <c r="F108" s="225" t="s">
        <v>774</v>
      </c>
      <c r="G108" s="204"/>
      <c r="H108" s="204" t="s">
        <v>808</v>
      </c>
      <c r="I108" s="204" t="s">
        <v>770</v>
      </c>
      <c r="J108" s="204">
        <v>50</v>
      </c>
      <c r="K108" s="216"/>
    </row>
    <row r="109" spans="2:11" s="1" customFormat="1" ht="15" customHeight="1" x14ac:dyDescent="0.2">
      <c r="B109" s="227"/>
      <c r="C109" s="204" t="s">
        <v>776</v>
      </c>
      <c r="D109" s="204"/>
      <c r="E109" s="204"/>
      <c r="F109" s="225" t="s">
        <v>768</v>
      </c>
      <c r="G109" s="204"/>
      <c r="H109" s="204" t="s">
        <v>808</v>
      </c>
      <c r="I109" s="204" t="s">
        <v>778</v>
      </c>
      <c r="J109" s="204"/>
      <c r="K109" s="216"/>
    </row>
    <row r="110" spans="2:11" s="1" customFormat="1" ht="15" customHeight="1" x14ac:dyDescent="0.2">
      <c r="B110" s="227"/>
      <c r="C110" s="204" t="s">
        <v>787</v>
      </c>
      <c r="D110" s="204"/>
      <c r="E110" s="204"/>
      <c r="F110" s="225" t="s">
        <v>774</v>
      </c>
      <c r="G110" s="204"/>
      <c r="H110" s="204" t="s">
        <v>808</v>
      </c>
      <c r="I110" s="204" t="s">
        <v>770</v>
      </c>
      <c r="J110" s="204">
        <v>50</v>
      </c>
      <c r="K110" s="216"/>
    </row>
    <row r="111" spans="2:11" s="1" customFormat="1" ht="15" customHeight="1" x14ac:dyDescent="0.2">
      <c r="B111" s="227"/>
      <c r="C111" s="204" t="s">
        <v>795</v>
      </c>
      <c r="D111" s="204"/>
      <c r="E111" s="204"/>
      <c r="F111" s="225" t="s">
        <v>774</v>
      </c>
      <c r="G111" s="204"/>
      <c r="H111" s="204" t="s">
        <v>808</v>
      </c>
      <c r="I111" s="204" t="s">
        <v>770</v>
      </c>
      <c r="J111" s="204">
        <v>50</v>
      </c>
      <c r="K111" s="216"/>
    </row>
    <row r="112" spans="2:11" s="1" customFormat="1" ht="15" customHeight="1" x14ac:dyDescent="0.2">
      <c r="B112" s="227"/>
      <c r="C112" s="204" t="s">
        <v>793</v>
      </c>
      <c r="D112" s="204"/>
      <c r="E112" s="204"/>
      <c r="F112" s="225" t="s">
        <v>774</v>
      </c>
      <c r="G112" s="204"/>
      <c r="H112" s="204" t="s">
        <v>808</v>
      </c>
      <c r="I112" s="204" t="s">
        <v>770</v>
      </c>
      <c r="J112" s="204">
        <v>50</v>
      </c>
      <c r="K112" s="216"/>
    </row>
    <row r="113" spans="2:11" s="1" customFormat="1" ht="15" customHeight="1" x14ac:dyDescent="0.2">
      <c r="B113" s="227"/>
      <c r="C113" s="204" t="s">
        <v>53</v>
      </c>
      <c r="D113" s="204"/>
      <c r="E113" s="204"/>
      <c r="F113" s="225" t="s">
        <v>768</v>
      </c>
      <c r="G113" s="204"/>
      <c r="H113" s="204" t="s">
        <v>809</v>
      </c>
      <c r="I113" s="204" t="s">
        <v>770</v>
      </c>
      <c r="J113" s="204">
        <v>20</v>
      </c>
      <c r="K113" s="216"/>
    </row>
    <row r="114" spans="2:11" s="1" customFormat="1" ht="15" customHeight="1" x14ac:dyDescent="0.2">
      <c r="B114" s="227"/>
      <c r="C114" s="204" t="s">
        <v>810</v>
      </c>
      <c r="D114" s="204"/>
      <c r="E114" s="204"/>
      <c r="F114" s="225" t="s">
        <v>768</v>
      </c>
      <c r="G114" s="204"/>
      <c r="H114" s="204" t="s">
        <v>811</v>
      </c>
      <c r="I114" s="204" t="s">
        <v>770</v>
      </c>
      <c r="J114" s="204">
        <v>120</v>
      </c>
      <c r="K114" s="216"/>
    </row>
    <row r="115" spans="2:11" s="1" customFormat="1" ht="15" customHeight="1" x14ac:dyDescent="0.2">
      <c r="B115" s="227"/>
      <c r="C115" s="204" t="s">
        <v>38</v>
      </c>
      <c r="D115" s="204"/>
      <c r="E115" s="204"/>
      <c r="F115" s="225" t="s">
        <v>768</v>
      </c>
      <c r="G115" s="204"/>
      <c r="H115" s="204" t="s">
        <v>812</v>
      </c>
      <c r="I115" s="204" t="s">
        <v>803</v>
      </c>
      <c r="J115" s="204"/>
      <c r="K115" s="216"/>
    </row>
    <row r="116" spans="2:11" s="1" customFormat="1" ht="15" customHeight="1" x14ac:dyDescent="0.2">
      <c r="B116" s="227"/>
      <c r="C116" s="204" t="s">
        <v>48</v>
      </c>
      <c r="D116" s="204"/>
      <c r="E116" s="204"/>
      <c r="F116" s="225" t="s">
        <v>768</v>
      </c>
      <c r="G116" s="204"/>
      <c r="H116" s="204" t="s">
        <v>813</v>
      </c>
      <c r="I116" s="204" t="s">
        <v>803</v>
      </c>
      <c r="J116" s="204"/>
      <c r="K116" s="216"/>
    </row>
    <row r="117" spans="2:11" s="1" customFormat="1" ht="15" customHeight="1" x14ac:dyDescent="0.2">
      <c r="B117" s="227"/>
      <c r="C117" s="204" t="s">
        <v>57</v>
      </c>
      <c r="D117" s="204"/>
      <c r="E117" s="204"/>
      <c r="F117" s="225" t="s">
        <v>768</v>
      </c>
      <c r="G117" s="204"/>
      <c r="H117" s="204" t="s">
        <v>814</v>
      </c>
      <c r="I117" s="204" t="s">
        <v>815</v>
      </c>
      <c r="J117" s="204"/>
      <c r="K117" s="216"/>
    </row>
    <row r="118" spans="2:11" s="1" customFormat="1" ht="15" customHeight="1" x14ac:dyDescent="0.2">
      <c r="B118" s="230"/>
      <c r="C118" s="236"/>
      <c r="D118" s="236"/>
      <c r="E118" s="236"/>
      <c r="F118" s="236"/>
      <c r="G118" s="236"/>
      <c r="H118" s="236"/>
      <c r="I118" s="236"/>
      <c r="J118" s="236"/>
      <c r="K118" s="232"/>
    </row>
    <row r="119" spans="2:11" s="1" customFormat="1" ht="18.75" customHeight="1" x14ac:dyDescent="0.2">
      <c r="B119" s="237"/>
      <c r="C119" s="238"/>
      <c r="D119" s="238"/>
      <c r="E119" s="238"/>
      <c r="F119" s="239"/>
      <c r="G119" s="238"/>
      <c r="H119" s="238"/>
      <c r="I119" s="238"/>
      <c r="J119" s="238"/>
      <c r="K119" s="237"/>
    </row>
    <row r="120" spans="2:11" s="1" customFormat="1" ht="18.75" customHeight="1" x14ac:dyDescent="0.2">
      <c r="B120" s="211"/>
      <c r="C120" s="211"/>
      <c r="D120" s="211"/>
      <c r="E120" s="211"/>
      <c r="F120" s="211"/>
      <c r="G120" s="211"/>
      <c r="H120" s="211"/>
      <c r="I120" s="211"/>
      <c r="J120" s="211"/>
      <c r="K120" s="211"/>
    </row>
    <row r="121" spans="2:11" s="1" customFormat="1" ht="7.5" customHeight="1" x14ac:dyDescent="0.2">
      <c r="B121" s="240"/>
      <c r="C121" s="241"/>
      <c r="D121" s="241"/>
      <c r="E121" s="241"/>
      <c r="F121" s="241"/>
      <c r="G121" s="241"/>
      <c r="H121" s="241"/>
      <c r="I121" s="241"/>
      <c r="J121" s="241"/>
      <c r="K121" s="242"/>
    </row>
    <row r="122" spans="2:11" s="1" customFormat="1" ht="45" customHeight="1" x14ac:dyDescent="0.2">
      <c r="B122" s="243"/>
      <c r="C122" s="320" t="s">
        <v>816</v>
      </c>
      <c r="D122" s="320"/>
      <c r="E122" s="320"/>
      <c r="F122" s="320"/>
      <c r="G122" s="320"/>
      <c r="H122" s="320"/>
      <c r="I122" s="320"/>
      <c r="J122" s="320"/>
      <c r="K122" s="244"/>
    </row>
    <row r="123" spans="2:11" s="1" customFormat="1" ht="17.25" customHeight="1" x14ac:dyDescent="0.2">
      <c r="B123" s="245"/>
      <c r="C123" s="217" t="s">
        <v>762</v>
      </c>
      <c r="D123" s="217"/>
      <c r="E123" s="217"/>
      <c r="F123" s="217" t="s">
        <v>763</v>
      </c>
      <c r="G123" s="218"/>
      <c r="H123" s="217" t="s">
        <v>54</v>
      </c>
      <c r="I123" s="217" t="s">
        <v>57</v>
      </c>
      <c r="J123" s="217" t="s">
        <v>764</v>
      </c>
      <c r="K123" s="246"/>
    </row>
    <row r="124" spans="2:11" s="1" customFormat="1" ht="17.25" customHeight="1" x14ac:dyDescent="0.2">
      <c r="B124" s="245"/>
      <c r="C124" s="219" t="s">
        <v>765</v>
      </c>
      <c r="D124" s="219"/>
      <c r="E124" s="219"/>
      <c r="F124" s="220" t="s">
        <v>766</v>
      </c>
      <c r="G124" s="221"/>
      <c r="H124" s="219"/>
      <c r="I124" s="219"/>
      <c r="J124" s="219" t="s">
        <v>767</v>
      </c>
      <c r="K124" s="246"/>
    </row>
    <row r="125" spans="2:11" s="1" customFormat="1" ht="5.25" customHeight="1" x14ac:dyDescent="0.2">
      <c r="B125" s="247"/>
      <c r="C125" s="222"/>
      <c r="D125" s="222"/>
      <c r="E125" s="222"/>
      <c r="F125" s="222"/>
      <c r="G125" s="248"/>
      <c r="H125" s="222"/>
      <c r="I125" s="222"/>
      <c r="J125" s="222"/>
      <c r="K125" s="249"/>
    </row>
    <row r="126" spans="2:11" s="1" customFormat="1" ht="15" customHeight="1" x14ac:dyDescent="0.2">
      <c r="B126" s="247"/>
      <c r="C126" s="204" t="s">
        <v>771</v>
      </c>
      <c r="D126" s="224"/>
      <c r="E126" s="224"/>
      <c r="F126" s="225" t="s">
        <v>768</v>
      </c>
      <c r="G126" s="204"/>
      <c r="H126" s="204" t="s">
        <v>808</v>
      </c>
      <c r="I126" s="204" t="s">
        <v>770</v>
      </c>
      <c r="J126" s="204">
        <v>120</v>
      </c>
      <c r="K126" s="250"/>
    </row>
    <row r="127" spans="2:11" s="1" customFormat="1" ht="15" customHeight="1" x14ac:dyDescent="0.2">
      <c r="B127" s="247"/>
      <c r="C127" s="204" t="s">
        <v>817</v>
      </c>
      <c r="D127" s="204"/>
      <c r="E127" s="204"/>
      <c r="F127" s="225" t="s">
        <v>768</v>
      </c>
      <c r="G127" s="204"/>
      <c r="H127" s="204" t="s">
        <v>818</v>
      </c>
      <c r="I127" s="204" t="s">
        <v>770</v>
      </c>
      <c r="J127" s="204" t="s">
        <v>819</v>
      </c>
      <c r="K127" s="250"/>
    </row>
    <row r="128" spans="2:11" s="1" customFormat="1" ht="15" customHeight="1" x14ac:dyDescent="0.2">
      <c r="B128" s="247"/>
      <c r="C128" s="204" t="s">
        <v>85</v>
      </c>
      <c r="D128" s="204"/>
      <c r="E128" s="204"/>
      <c r="F128" s="225" t="s">
        <v>768</v>
      </c>
      <c r="G128" s="204"/>
      <c r="H128" s="204" t="s">
        <v>820</v>
      </c>
      <c r="I128" s="204" t="s">
        <v>770</v>
      </c>
      <c r="J128" s="204" t="s">
        <v>819</v>
      </c>
      <c r="K128" s="250"/>
    </row>
    <row r="129" spans="2:11" s="1" customFormat="1" ht="15" customHeight="1" x14ac:dyDescent="0.2">
      <c r="B129" s="247"/>
      <c r="C129" s="204" t="s">
        <v>779</v>
      </c>
      <c r="D129" s="204"/>
      <c r="E129" s="204"/>
      <c r="F129" s="225" t="s">
        <v>774</v>
      </c>
      <c r="G129" s="204"/>
      <c r="H129" s="204" t="s">
        <v>780</v>
      </c>
      <c r="I129" s="204" t="s">
        <v>770</v>
      </c>
      <c r="J129" s="204">
        <v>15</v>
      </c>
      <c r="K129" s="250"/>
    </row>
    <row r="130" spans="2:11" s="1" customFormat="1" ht="15" customHeight="1" x14ac:dyDescent="0.2">
      <c r="B130" s="247"/>
      <c r="C130" s="228" t="s">
        <v>781</v>
      </c>
      <c r="D130" s="228"/>
      <c r="E130" s="228"/>
      <c r="F130" s="229" t="s">
        <v>774</v>
      </c>
      <c r="G130" s="228"/>
      <c r="H130" s="228" t="s">
        <v>782</v>
      </c>
      <c r="I130" s="228" t="s">
        <v>770</v>
      </c>
      <c r="J130" s="228">
        <v>15</v>
      </c>
      <c r="K130" s="250"/>
    </row>
    <row r="131" spans="2:11" s="1" customFormat="1" ht="15" customHeight="1" x14ac:dyDescent="0.2">
      <c r="B131" s="247"/>
      <c r="C131" s="228" t="s">
        <v>783</v>
      </c>
      <c r="D131" s="228"/>
      <c r="E131" s="228"/>
      <c r="F131" s="229" t="s">
        <v>774</v>
      </c>
      <c r="G131" s="228"/>
      <c r="H131" s="228" t="s">
        <v>784</v>
      </c>
      <c r="I131" s="228" t="s">
        <v>770</v>
      </c>
      <c r="J131" s="228">
        <v>20</v>
      </c>
      <c r="K131" s="250"/>
    </row>
    <row r="132" spans="2:11" s="1" customFormat="1" ht="15" customHeight="1" x14ac:dyDescent="0.2">
      <c r="B132" s="247"/>
      <c r="C132" s="228" t="s">
        <v>785</v>
      </c>
      <c r="D132" s="228"/>
      <c r="E132" s="228"/>
      <c r="F132" s="229" t="s">
        <v>774</v>
      </c>
      <c r="G132" s="228"/>
      <c r="H132" s="228" t="s">
        <v>786</v>
      </c>
      <c r="I132" s="228" t="s">
        <v>770</v>
      </c>
      <c r="J132" s="228">
        <v>20</v>
      </c>
      <c r="K132" s="250"/>
    </row>
    <row r="133" spans="2:11" s="1" customFormat="1" ht="15" customHeight="1" x14ac:dyDescent="0.2">
      <c r="B133" s="247"/>
      <c r="C133" s="204" t="s">
        <v>773</v>
      </c>
      <c r="D133" s="204"/>
      <c r="E133" s="204"/>
      <c r="F133" s="225" t="s">
        <v>774</v>
      </c>
      <c r="G133" s="204"/>
      <c r="H133" s="204" t="s">
        <v>808</v>
      </c>
      <c r="I133" s="204" t="s">
        <v>770</v>
      </c>
      <c r="J133" s="204">
        <v>50</v>
      </c>
      <c r="K133" s="250"/>
    </row>
    <row r="134" spans="2:11" s="1" customFormat="1" ht="15" customHeight="1" x14ac:dyDescent="0.2">
      <c r="B134" s="247"/>
      <c r="C134" s="204" t="s">
        <v>787</v>
      </c>
      <c r="D134" s="204"/>
      <c r="E134" s="204"/>
      <c r="F134" s="225" t="s">
        <v>774</v>
      </c>
      <c r="G134" s="204"/>
      <c r="H134" s="204" t="s">
        <v>808</v>
      </c>
      <c r="I134" s="204" t="s">
        <v>770</v>
      </c>
      <c r="J134" s="204">
        <v>50</v>
      </c>
      <c r="K134" s="250"/>
    </row>
    <row r="135" spans="2:11" s="1" customFormat="1" ht="15" customHeight="1" x14ac:dyDescent="0.2">
      <c r="B135" s="247"/>
      <c r="C135" s="204" t="s">
        <v>793</v>
      </c>
      <c r="D135" s="204"/>
      <c r="E135" s="204"/>
      <c r="F135" s="225" t="s">
        <v>774</v>
      </c>
      <c r="G135" s="204"/>
      <c r="H135" s="204" t="s">
        <v>808</v>
      </c>
      <c r="I135" s="204" t="s">
        <v>770</v>
      </c>
      <c r="J135" s="204">
        <v>50</v>
      </c>
      <c r="K135" s="250"/>
    </row>
    <row r="136" spans="2:11" s="1" customFormat="1" ht="15" customHeight="1" x14ac:dyDescent="0.2">
      <c r="B136" s="247"/>
      <c r="C136" s="204" t="s">
        <v>795</v>
      </c>
      <c r="D136" s="204"/>
      <c r="E136" s="204"/>
      <c r="F136" s="225" t="s">
        <v>774</v>
      </c>
      <c r="G136" s="204"/>
      <c r="H136" s="204" t="s">
        <v>808</v>
      </c>
      <c r="I136" s="204" t="s">
        <v>770</v>
      </c>
      <c r="J136" s="204">
        <v>50</v>
      </c>
      <c r="K136" s="250"/>
    </row>
    <row r="137" spans="2:11" s="1" customFormat="1" ht="15" customHeight="1" x14ac:dyDescent="0.2">
      <c r="B137" s="247"/>
      <c r="C137" s="204" t="s">
        <v>796</v>
      </c>
      <c r="D137" s="204"/>
      <c r="E137" s="204"/>
      <c r="F137" s="225" t="s">
        <v>774</v>
      </c>
      <c r="G137" s="204"/>
      <c r="H137" s="204" t="s">
        <v>821</v>
      </c>
      <c r="I137" s="204" t="s">
        <v>770</v>
      </c>
      <c r="J137" s="204">
        <v>255</v>
      </c>
      <c r="K137" s="250"/>
    </row>
    <row r="138" spans="2:11" s="1" customFormat="1" ht="15" customHeight="1" x14ac:dyDescent="0.2">
      <c r="B138" s="247"/>
      <c r="C138" s="204" t="s">
        <v>798</v>
      </c>
      <c r="D138" s="204"/>
      <c r="E138" s="204"/>
      <c r="F138" s="225" t="s">
        <v>768</v>
      </c>
      <c r="G138" s="204"/>
      <c r="H138" s="204" t="s">
        <v>822</v>
      </c>
      <c r="I138" s="204" t="s">
        <v>800</v>
      </c>
      <c r="J138" s="204"/>
      <c r="K138" s="250"/>
    </row>
    <row r="139" spans="2:11" s="1" customFormat="1" ht="15" customHeight="1" x14ac:dyDescent="0.2">
      <c r="B139" s="247"/>
      <c r="C139" s="204" t="s">
        <v>801</v>
      </c>
      <c r="D139" s="204"/>
      <c r="E139" s="204"/>
      <c r="F139" s="225" t="s">
        <v>768</v>
      </c>
      <c r="G139" s="204"/>
      <c r="H139" s="204" t="s">
        <v>823</v>
      </c>
      <c r="I139" s="204" t="s">
        <v>803</v>
      </c>
      <c r="J139" s="204"/>
      <c r="K139" s="250"/>
    </row>
    <row r="140" spans="2:11" s="1" customFormat="1" ht="15" customHeight="1" x14ac:dyDescent="0.2">
      <c r="B140" s="247"/>
      <c r="C140" s="204" t="s">
        <v>804</v>
      </c>
      <c r="D140" s="204"/>
      <c r="E140" s="204"/>
      <c r="F140" s="225" t="s">
        <v>768</v>
      </c>
      <c r="G140" s="204"/>
      <c r="H140" s="204" t="s">
        <v>804</v>
      </c>
      <c r="I140" s="204" t="s">
        <v>803</v>
      </c>
      <c r="J140" s="204"/>
      <c r="K140" s="250"/>
    </row>
    <row r="141" spans="2:11" s="1" customFormat="1" ht="15" customHeight="1" x14ac:dyDescent="0.2">
      <c r="B141" s="247"/>
      <c r="C141" s="204" t="s">
        <v>38</v>
      </c>
      <c r="D141" s="204"/>
      <c r="E141" s="204"/>
      <c r="F141" s="225" t="s">
        <v>768</v>
      </c>
      <c r="G141" s="204"/>
      <c r="H141" s="204" t="s">
        <v>824</v>
      </c>
      <c r="I141" s="204" t="s">
        <v>803</v>
      </c>
      <c r="J141" s="204"/>
      <c r="K141" s="250"/>
    </row>
    <row r="142" spans="2:11" s="1" customFormat="1" ht="15" customHeight="1" x14ac:dyDescent="0.2">
      <c r="B142" s="247"/>
      <c r="C142" s="204" t="s">
        <v>825</v>
      </c>
      <c r="D142" s="204"/>
      <c r="E142" s="204"/>
      <c r="F142" s="225" t="s">
        <v>768</v>
      </c>
      <c r="G142" s="204"/>
      <c r="H142" s="204" t="s">
        <v>826</v>
      </c>
      <c r="I142" s="204" t="s">
        <v>803</v>
      </c>
      <c r="J142" s="204"/>
      <c r="K142" s="250"/>
    </row>
    <row r="143" spans="2:11" s="1" customFormat="1" ht="15" customHeight="1" x14ac:dyDescent="0.2">
      <c r="B143" s="251"/>
      <c r="C143" s="252"/>
      <c r="D143" s="252"/>
      <c r="E143" s="252"/>
      <c r="F143" s="252"/>
      <c r="G143" s="252"/>
      <c r="H143" s="252"/>
      <c r="I143" s="252"/>
      <c r="J143" s="252"/>
      <c r="K143" s="253"/>
    </row>
    <row r="144" spans="2:11" s="1" customFormat="1" ht="18.75" customHeight="1" x14ac:dyDescent="0.2">
      <c r="B144" s="238"/>
      <c r="C144" s="238"/>
      <c r="D144" s="238"/>
      <c r="E144" s="238"/>
      <c r="F144" s="239"/>
      <c r="G144" s="238"/>
      <c r="H144" s="238"/>
      <c r="I144" s="238"/>
      <c r="J144" s="238"/>
      <c r="K144" s="238"/>
    </row>
    <row r="145" spans="2:11" s="1" customFormat="1" ht="18.75" customHeight="1" x14ac:dyDescent="0.2">
      <c r="B145" s="211"/>
      <c r="C145" s="211"/>
      <c r="D145" s="211"/>
      <c r="E145" s="211"/>
      <c r="F145" s="211"/>
      <c r="G145" s="211"/>
      <c r="H145" s="211"/>
      <c r="I145" s="211"/>
      <c r="J145" s="211"/>
      <c r="K145" s="211"/>
    </row>
    <row r="146" spans="2:11" s="1" customFormat="1" ht="7.5" customHeight="1" x14ac:dyDescent="0.2">
      <c r="B146" s="212"/>
      <c r="C146" s="213"/>
      <c r="D146" s="213"/>
      <c r="E146" s="213"/>
      <c r="F146" s="213"/>
      <c r="G146" s="213"/>
      <c r="H146" s="213"/>
      <c r="I146" s="213"/>
      <c r="J146" s="213"/>
      <c r="K146" s="214"/>
    </row>
    <row r="147" spans="2:11" s="1" customFormat="1" ht="45" customHeight="1" x14ac:dyDescent="0.2">
      <c r="B147" s="215"/>
      <c r="C147" s="319" t="s">
        <v>827</v>
      </c>
      <c r="D147" s="319"/>
      <c r="E147" s="319"/>
      <c r="F147" s="319"/>
      <c r="G147" s="319"/>
      <c r="H147" s="319"/>
      <c r="I147" s="319"/>
      <c r="J147" s="319"/>
      <c r="K147" s="216"/>
    </row>
    <row r="148" spans="2:11" s="1" customFormat="1" ht="17.25" customHeight="1" x14ac:dyDescent="0.2">
      <c r="B148" s="215"/>
      <c r="C148" s="217" t="s">
        <v>762</v>
      </c>
      <c r="D148" s="217"/>
      <c r="E148" s="217"/>
      <c r="F148" s="217" t="s">
        <v>763</v>
      </c>
      <c r="G148" s="218"/>
      <c r="H148" s="217" t="s">
        <v>54</v>
      </c>
      <c r="I148" s="217" t="s">
        <v>57</v>
      </c>
      <c r="J148" s="217" t="s">
        <v>764</v>
      </c>
      <c r="K148" s="216"/>
    </row>
    <row r="149" spans="2:11" s="1" customFormat="1" ht="17.25" customHeight="1" x14ac:dyDescent="0.2">
      <c r="B149" s="215"/>
      <c r="C149" s="219" t="s">
        <v>765</v>
      </c>
      <c r="D149" s="219"/>
      <c r="E149" s="219"/>
      <c r="F149" s="220" t="s">
        <v>766</v>
      </c>
      <c r="G149" s="221"/>
      <c r="H149" s="219"/>
      <c r="I149" s="219"/>
      <c r="J149" s="219" t="s">
        <v>767</v>
      </c>
      <c r="K149" s="216"/>
    </row>
    <row r="150" spans="2:11" s="1" customFormat="1" ht="5.25" customHeight="1" x14ac:dyDescent="0.2">
      <c r="B150" s="227"/>
      <c r="C150" s="222"/>
      <c r="D150" s="222"/>
      <c r="E150" s="222"/>
      <c r="F150" s="222"/>
      <c r="G150" s="223"/>
      <c r="H150" s="222"/>
      <c r="I150" s="222"/>
      <c r="J150" s="222"/>
      <c r="K150" s="250"/>
    </row>
    <row r="151" spans="2:11" s="1" customFormat="1" ht="15" customHeight="1" x14ac:dyDescent="0.2">
      <c r="B151" s="227"/>
      <c r="C151" s="254" t="s">
        <v>771</v>
      </c>
      <c r="D151" s="204"/>
      <c r="E151" s="204"/>
      <c r="F151" s="255" t="s">
        <v>768</v>
      </c>
      <c r="G151" s="204"/>
      <c r="H151" s="254" t="s">
        <v>808</v>
      </c>
      <c r="I151" s="254" t="s">
        <v>770</v>
      </c>
      <c r="J151" s="254">
        <v>120</v>
      </c>
      <c r="K151" s="250"/>
    </row>
    <row r="152" spans="2:11" s="1" customFormat="1" ht="15" customHeight="1" x14ac:dyDescent="0.2">
      <c r="B152" s="227"/>
      <c r="C152" s="254" t="s">
        <v>817</v>
      </c>
      <c r="D152" s="204"/>
      <c r="E152" s="204"/>
      <c r="F152" s="255" t="s">
        <v>768</v>
      </c>
      <c r="G152" s="204"/>
      <c r="H152" s="254" t="s">
        <v>828</v>
      </c>
      <c r="I152" s="254" t="s">
        <v>770</v>
      </c>
      <c r="J152" s="254" t="s">
        <v>819</v>
      </c>
      <c r="K152" s="250"/>
    </row>
    <row r="153" spans="2:11" s="1" customFormat="1" ht="15" customHeight="1" x14ac:dyDescent="0.2">
      <c r="B153" s="227"/>
      <c r="C153" s="254" t="s">
        <v>85</v>
      </c>
      <c r="D153" s="204"/>
      <c r="E153" s="204"/>
      <c r="F153" s="255" t="s">
        <v>768</v>
      </c>
      <c r="G153" s="204"/>
      <c r="H153" s="254" t="s">
        <v>829</v>
      </c>
      <c r="I153" s="254" t="s">
        <v>770</v>
      </c>
      <c r="J153" s="254" t="s">
        <v>819</v>
      </c>
      <c r="K153" s="250"/>
    </row>
    <row r="154" spans="2:11" s="1" customFormat="1" ht="15" customHeight="1" x14ac:dyDescent="0.2">
      <c r="B154" s="227"/>
      <c r="C154" s="254" t="s">
        <v>773</v>
      </c>
      <c r="D154" s="204"/>
      <c r="E154" s="204"/>
      <c r="F154" s="255" t="s">
        <v>774</v>
      </c>
      <c r="G154" s="204"/>
      <c r="H154" s="254" t="s">
        <v>808</v>
      </c>
      <c r="I154" s="254" t="s">
        <v>770</v>
      </c>
      <c r="J154" s="254">
        <v>50</v>
      </c>
      <c r="K154" s="250"/>
    </row>
    <row r="155" spans="2:11" s="1" customFormat="1" ht="15" customHeight="1" x14ac:dyDescent="0.2">
      <c r="B155" s="227"/>
      <c r="C155" s="254" t="s">
        <v>776</v>
      </c>
      <c r="D155" s="204"/>
      <c r="E155" s="204"/>
      <c r="F155" s="255" t="s">
        <v>768</v>
      </c>
      <c r="G155" s="204"/>
      <c r="H155" s="254" t="s">
        <v>808</v>
      </c>
      <c r="I155" s="254" t="s">
        <v>778</v>
      </c>
      <c r="J155" s="254"/>
      <c r="K155" s="250"/>
    </row>
    <row r="156" spans="2:11" s="1" customFormat="1" ht="15" customHeight="1" x14ac:dyDescent="0.2">
      <c r="B156" s="227"/>
      <c r="C156" s="254" t="s">
        <v>787</v>
      </c>
      <c r="D156" s="204"/>
      <c r="E156" s="204"/>
      <c r="F156" s="255" t="s">
        <v>774</v>
      </c>
      <c r="G156" s="204"/>
      <c r="H156" s="254" t="s">
        <v>808</v>
      </c>
      <c r="I156" s="254" t="s">
        <v>770</v>
      </c>
      <c r="J156" s="254">
        <v>50</v>
      </c>
      <c r="K156" s="250"/>
    </row>
    <row r="157" spans="2:11" s="1" customFormat="1" ht="15" customHeight="1" x14ac:dyDescent="0.2">
      <c r="B157" s="227"/>
      <c r="C157" s="254" t="s">
        <v>795</v>
      </c>
      <c r="D157" s="204"/>
      <c r="E157" s="204"/>
      <c r="F157" s="255" t="s">
        <v>774</v>
      </c>
      <c r="G157" s="204"/>
      <c r="H157" s="254" t="s">
        <v>808</v>
      </c>
      <c r="I157" s="254" t="s">
        <v>770</v>
      </c>
      <c r="J157" s="254">
        <v>50</v>
      </c>
      <c r="K157" s="250"/>
    </row>
    <row r="158" spans="2:11" s="1" customFormat="1" ht="15" customHeight="1" x14ac:dyDescent="0.2">
      <c r="B158" s="227"/>
      <c r="C158" s="254" t="s">
        <v>793</v>
      </c>
      <c r="D158" s="204"/>
      <c r="E158" s="204"/>
      <c r="F158" s="255" t="s">
        <v>774</v>
      </c>
      <c r="G158" s="204"/>
      <c r="H158" s="254" t="s">
        <v>808</v>
      </c>
      <c r="I158" s="254" t="s">
        <v>770</v>
      </c>
      <c r="J158" s="254">
        <v>50</v>
      </c>
      <c r="K158" s="250"/>
    </row>
    <row r="159" spans="2:11" s="1" customFormat="1" ht="15" customHeight="1" x14ac:dyDescent="0.2">
      <c r="B159" s="227"/>
      <c r="C159" s="254" t="s">
        <v>112</v>
      </c>
      <c r="D159" s="204"/>
      <c r="E159" s="204"/>
      <c r="F159" s="255" t="s">
        <v>768</v>
      </c>
      <c r="G159" s="204"/>
      <c r="H159" s="254" t="s">
        <v>830</v>
      </c>
      <c r="I159" s="254" t="s">
        <v>770</v>
      </c>
      <c r="J159" s="254" t="s">
        <v>831</v>
      </c>
      <c r="K159" s="250"/>
    </row>
    <row r="160" spans="2:11" s="1" customFormat="1" ht="15" customHeight="1" x14ac:dyDescent="0.2">
      <c r="B160" s="227"/>
      <c r="C160" s="254" t="s">
        <v>832</v>
      </c>
      <c r="D160" s="204"/>
      <c r="E160" s="204"/>
      <c r="F160" s="255" t="s">
        <v>768</v>
      </c>
      <c r="G160" s="204"/>
      <c r="H160" s="254" t="s">
        <v>833</v>
      </c>
      <c r="I160" s="254" t="s">
        <v>803</v>
      </c>
      <c r="J160" s="254"/>
      <c r="K160" s="250"/>
    </row>
    <row r="161" spans="2:11" s="1" customFormat="1" ht="15" customHeight="1" x14ac:dyDescent="0.2">
      <c r="B161" s="256"/>
      <c r="C161" s="236"/>
      <c r="D161" s="236"/>
      <c r="E161" s="236"/>
      <c r="F161" s="236"/>
      <c r="G161" s="236"/>
      <c r="H161" s="236"/>
      <c r="I161" s="236"/>
      <c r="J161" s="236"/>
      <c r="K161" s="257"/>
    </row>
    <row r="162" spans="2:11" s="1" customFormat="1" ht="18.75" customHeight="1" x14ac:dyDescent="0.2">
      <c r="B162" s="238"/>
      <c r="C162" s="248"/>
      <c r="D162" s="248"/>
      <c r="E162" s="248"/>
      <c r="F162" s="258"/>
      <c r="G162" s="248"/>
      <c r="H162" s="248"/>
      <c r="I162" s="248"/>
      <c r="J162" s="248"/>
      <c r="K162" s="238"/>
    </row>
    <row r="163" spans="2:11" s="1" customFormat="1" ht="18.75" customHeight="1" x14ac:dyDescent="0.2">
      <c r="B163" s="211"/>
      <c r="C163" s="211"/>
      <c r="D163" s="211"/>
      <c r="E163" s="211"/>
      <c r="F163" s="211"/>
      <c r="G163" s="211"/>
      <c r="H163" s="211"/>
      <c r="I163" s="211"/>
      <c r="J163" s="211"/>
      <c r="K163" s="211"/>
    </row>
    <row r="164" spans="2:11" s="1" customFormat="1" ht="7.5" customHeight="1" x14ac:dyDescent="0.2">
      <c r="B164" s="193"/>
      <c r="C164" s="194"/>
      <c r="D164" s="194"/>
      <c r="E164" s="194"/>
      <c r="F164" s="194"/>
      <c r="G164" s="194"/>
      <c r="H164" s="194"/>
      <c r="I164" s="194"/>
      <c r="J164" s="194"/>
      <c r="K164" s="195"/>
    </row>
    <row r="165" spans="2:11" s="1" customFormat="1" ht="45" customHeight="1" x14ac:dyDescent="0.2">
      <c r="B165" s="196"/>
      <c r="C165" s="320" t="s">
        <v>834</v>
      </c>
      <c r="D165" s="320"/>
      <c r="E165" s="320"/>
      <c r="F165" s="320"/>
      <c r="G165" s="320"/>
      <c r="H165" s="320"/>
      <c r="I165" s="320"/>
      <c r="J165" s="320"/>
      <c r="K165" s="197"/>
    </row>
    <row r="166" spans="2:11" s="1" customFormat="1" ht="17.25" customHeight="1" x14ac:dyDescent="0.2">
      <c r="B166" s="196"/>
      <c r="C166" s="217" t="s">
        <v>762</v>
      </c>
      <c r="D166" s="217"/>
      <c r="E166" s="217"/>
      <c r="F166" s="217" t="s">
        <v>763</v>
      </c>
      <c r="G166" s="259"/>
      <c r="H166" s="260" t="s">
        <v>54</v>
      </c>
      <c r="I166" s="260" t="s">
        <v>57</v>
      </c>
      <c r="J166" s="217" t="s">
        <v>764</v>
      </c>
      <c r="K166" s="197"/>
    </row>
    <row r="167" spans="2:11" s="1" customFormat="1" ht="17.25" customHeight="1" x14ac:dyDescent="0.2">
      <c r="B167" s="198"/>
      <c r="C167" s="219" t="s">
        <v>765</v>
      </c>
      <c r="D167" s="219"/>
      <c r="E167" s="219"/>
      <c r="F167" s="220" t="s">
        <v>766</v>
      </c>
      <c r="G167" s="261"/>
      <c r="H167" s="262"/>
      <c r="I167" s="262"/>
      <c r="J167" s="219" t="s">
        <v>767</v>
      </c>
      <c r="K167" s="199"/>
    </row>
    <row r="168" spans="2:11" s="1" customFormat="1" ht="5.25" customHeight="1" x14ac:dyDescent="0.2">
      <c r="B168" s="227"/>
      <c r="C168" s="222"/>
      <c r="D168" s="222"/>
      <c r="E168" s="222"/>
      <c r="F168" s="222"/>
      <c r="G168" s="223"/>
      <c r="H168" s="222"/>
      <c r="I168" s="222"/>
      <c r="J168" s="222"/>
      <c r="K168" s="250"/>
    </row>
    <row r="169" spans="2:11" s="1" customFormat="1" ht="15" customHeight="1" x14ac:dyDescent="0.2">
      <c r="B169" s="227"/>
      <c r="C169" s="204" t="s">
        <v>771</v>
      </c>
      <c r="D169" s="204"/>
      <c r="E169" s="204"/>
      <c r="F169" s="225" t="s">
        <v>768</v>
      </c>
      <c r="G169" s="204"/>
      <c r="H169" s="204" t="s">
        <v>808</v>
      </c>
      <c r="I169" s="204" t="s">
        <v>770</v>
      </c>
      <c r="J169" s="204">
        <v>120</v>
      </c>
      <c r="K169" s="250"/>
    </row>
    <row r="170" spans="2:11" s="1" customFormat="1" ht="15" customHeight="1" x14ac:dyDescent="0.2">
      <c r="B170" s="227"/>
      <c r="C170" s="204" t="s">
        <v>817</v>
      </c>
      <c r="D170" s="204"/>
      <c r="E170" s="204"/>
      <c r="F170" s="225" t="s">
        <v>768</v>
      </c>
      <c r="G170" s="204"/>
      <c r="H170" s="204" t="s">
        <v>818</v>
      </c>
      <c r="I170" s="204" t="s">
        <v>770</v>
      </c>
      <c r="J170" s="204" t="s">
        <v>819</v>
      </c>
      <c r="K170" s="250"/>
    </row>
    <row r="171" spans="2:11" s="1" customFormat="1" ht="15" customHeight="1" x14ac:dyDescent="0.2">
      <c r="B171" s="227"/>
      <c r="C171" s="204" t="s">
        <v>85</v>
      </c>
      <c r="D171" s="204"/>
      <c r="E171" s="204"/>
      <c r="F171" s="225" t="s">
        <v>768</v>
      </c>
      <c r="G171" s="204"/>
      <c r="H171" s="204" t="s">
        <v>835</v>
      </c>
      <c r="I171" s="204" t="s">
        <v>770</v>
      </c>
      <c r="J171" s="204" t="s">
        <v>819</v>
      </c>
      <c r="K171" s="250"/>
    </row>
    <row r="172" spans="2:11" s="1" customFormat="1" ht="15" customHeight="1" x14ac:dyDescent="0.2">
      <c r="B172" s="227"/>
      <c r="C172" s="204" t="s">
        <v>773</v>
      </c>
      <c r="D172" s="204"/>
      <c r="E172" s="204"/>
      <c r="F172" s="225" t="s">
        <v>774</v>
      </c>
      <c r="G172" s="204"/>
      <c r="H172" s="204" t="s">
        <v>835</v>
      </c>
      <c r="I172" s="204" t="s">
        <v>770</v>
      </c>
      <c r="J172" s="204">
        <v>50</v>
      </c>
      <c r="K172" s="250"/>
    </row>
    <row r="173" spans="2:11" s="1" customFormat="1" ht="15" customHeight="1" x14ac:dyDescent="0.2">
      <c r="B173" s="227"/>
      <c r="C173" s="204" t="s">
        <v>776</v>
      </c>
      <c r="D173" s="204"/>
      <c r="E173" s="204"/>
      <c r="F173" s="225" t="s">
        <v>768</v>
      </c>
      <c r="G173" s="204"/>
      <c r="H173" s="204" t="s">
        <v>835</v>
      </c>
      <c r="I173" s="204" t="s">
        <v>778</v>
      </c>
      <c r="J173" s="204"/>
      <c r="K173" s="250"/>
    </row>
    <row r="174" spans="2:11" s="1" customFormat="1" ht="15" customHeight="1" x14ac:dyDescent="0.2">
      <c r="B174" s="227"/>
      <c r="C174" s="204" t="s">
        <v>787</v>
      </c>
      <c r="D174" s="204"/>
      <c r="E174" s="204"/>
      <c r="F174" s="225" t="s">
        <v>774</v>
      </c>
      <c r="G174" s="204"/>
      <c r="H174" s="204" t="s">
        <v>835</v>
      </c>
      <c r="I174" s="204" t="s">
        <v>770</v>
      </c>
      <c r="J174" s="204">
        <v>50</v>
      </c>
      <c r="K174" s="250"/>
    </row>
    <row r="175" spans="2:11" s="1" customFormat="1" ht="15" customHeight="1" x14ac:dyDescent="0.2">
      <c r="B175" s="227"/>
      <c r="C175" s="204" t="s">
        <v>795</v>
      </c>
      <c r="D175" s="204"/>
      <c r="E175" s="204"/>
      <c r="F175" s="225" t="s">
        <v>774</v>
      </c>
      <c r="G175" s="204"/>
      <c r="H175" s="204" t="s">
        <v>835</v>
      </c>
      <c r="I175" s="204" t="s">
        <v>770</v>
      </c>
      <c r="J175" s="204">
        <v>50</v>
      </c>
      <c r="K175" s="250"/>
    </row>
    <row r="176" spans="2:11" s="1" customFormat="1" ht="15" customHeight="1" x14ac:dyDescent="0.2">
      <c r="B176" s="227"/>
      <c r="C176" s="204" t="s">
        <v>793</v>
      </c>
      <c r="D176" s="204"/>
      <c r="E176" s="204"/>
      <c r="F176" s="225" t="s">
        <v>774</v>
      </c>
      <c r="G176" s="204"/>
      <c r="H176" s="204" t="s">
        <v>835</v>
      </c>
      <c r="I176" s="204" t="s">
        <v>770</v>
      </c>
      <c r="J176" s="204">
        <v>50</v>
      </c>
      <c r="K176" s="250"/>
    </row>
    <row r="177" spans="2:11" s="1" customFormat="1" ht="15" customHeight="1" x14ac:dyDescent="0.2">
      <c r="B177" s="227"/>
      <c r="C177" s="204" t="s">
        <v>121</v>
      </c>
      <c r="D177" s="204"/>
      <c r="E177" s="204"/>
      <c r="F177" s="225" t="s">
        <v>768</v>
      </c>
      <c r="G177" s="204"/>
      <c r="H177" s="204" t="s">
        <v>836</v>
      </c>
      <c r="I177" s="204" t="s">
        <v>837</v>
      </c>
      <c r="J177" s="204"/>
      <c r="K177" s="250"/>
    </row>
    <row r="178" spans="2:11" s="1" customFormat="1" ht="15" customHeight="1" x14ac:dyDescent="0.2">
      <c r="B178" s="227"/>
      <c r="C178" s="204" t="s">
        <v>57</v>
      </c>
      <c r="D178" s="204"/>
      <c r="E178" s="204"/>
      <c r="F178" s="225" t="s">
        <v>768</v>
      </c>
      <c r="G178" s="204"/>
      <c r="H178" s="204" t="s">
        <v>838</v>
      </c>
      <c r="I178" s="204" t="s">
        <v>839</v>
      </c>
      <c r="J178" s="204">
        <v>1</v>
      </c>
      <c r="K178" s="250"/>
    </row>
    <row r="179" spans="2:11" s="1" customFormat="1" ht="15" customHeight="1" x14ac:dyDescent="0.2">
      <c r="B179" s="227"/>
      <c r="C179" s="204" t="s">
        <v>53</v>
      </c>
      <c r="D179" s="204"/>
      <c r="E179" s="204"/>
      <c r="F179" s="225" t="s">
        <v>768</v>
      </c>
      <c r="G179" s="204"/>
      <c r="H179" s="204" t="s">
        <v>840</v>
      </c>
      <c r="I179" s="204" t="s">
        <v>770</v>
      </c>
      <c r="J179" s="204">
        <v>20</v>
      </c>
      <c r="K179" s="250"/>
    </row>
    <row r="180" spans="2:11" s="1" customFormat="1" ht="15" customHeight="1" x14ac:dyDescent="0.2">
      <c r="B180" s="227"/>
      <c r="C180" s="204" t="s">
        <v>54</v>
      </c>
      <c r="D180" s="204"/>
      <c r="E180" s="204"/>
      <c r="F180" s="225" t="s">
        <v>768</v>
      </c>
      <c r="G180" s="204"/>
      <c r="H180" s="204" t="s">
        <v>841</v>
      </c>
      <c r="I180" s="204" t="s">
        <v>770</v>
      </c>
      <c r="J180" s="204">
        <v>255</v>
      </c>
      <c r="K180" s="250"/>
    </row>
    <row r="181" spans="2:11" s="1" customFormat="1" ht="15" customHeight="1" x14ac:dyDescent="0.2">
      <c r="B181" s="227"/>
      <c r="C181" s="204" t="s">
        <v>122</v>
      </c>
      <c r="D181" s="204"/>
      <c r="E181" s="204"/>
      <c r="F181" s="225" t="s">
        <v>768</v>
      </c>
      <c r="G181" s="204"/>
      <c r="H181" s="204" t="s">
        <v>732</v>
      </c>
      <c r="I181" s="204" t="s">
        <v>770</v>
      </c>
      <c r="J181" s="204">
        <v>10</v>
      </c>
      <c r="K181" s="250"/>
    </row>
    <row r="182" spans="2:11" s="1" customFormat="1" ht="15" customHeight="1" x14ac:dyDescent="0.2">
      <c r="B182" s="227"/>
      <c r="C182" s="204" t="s">
        <v>123</v>
      </c>
      <c r="D182" s="204"/>
      <c r="E182" s="204"/>
      <c r="F182" s="225" t="s">
        <v>768</v>
      </c>
      <c r="G182" s="204"/>
      <c r="H182" s="204" t="s">
        <v>842</v>
      </c>
      <c r="I182" s="204" t="s">
        <v>803</v>
      </c>
      <c r="J182" s="204"/>
      <c r="K182" s="250"/>
    </row>
    <row r="183" spans="2:11" s="1" customFormat="1" ht="15" customHeight="1" x14ac:dyDescent="0.2">
      <c r="B183" s="227"/>
      <c r="C183" s="204" t="s">
        <v>843</v>
      </c>
      <c r="D183" s="204"/>
      <c r="E183" s="204"/>
      <c r="F183" s="225" t="s">
        <v>768</v>
      </c>
      <c r="G183" s="204"/>
      <c r="H183" s="204" t="s">
        <v>844</v>
      </c>
      <c r="I183" s="204" t="s">
        <v>803</v>
      </c>
      <c r="J183" s="204"/>
      <c r="K183" s="250"/>
    </row>
    <row r="184" spans="2:11" s="1" customFormat="1" ht="15" customHeight="1" x14ac:dyDescent="0.2">
      <c r="B184" s="227"/>
      <c r="C184" s="204" t="s">
        <v>832</v>
      </c>
      <c r="D184" s="204"/>
      <c r="E184" s="204"/>
      <c r="F184" s="225" t="s">
        <v>768</v>
      </c>
      <c r="G184" s="204"/>
      <c r="H184" s="204" t="s">
        <v>845</v>
      </c>
      <c r="I184" s="204" t="s">
        <v>803</v>
      </c>
      <c r="J184" s="204"/>
      <c r="K184" s="250"/>
    </row>
    <row r="185" spans="2:11" s="1" customFormat="1" ht="15" customHeight="1" x14ac:dyDescent="0.2">
      <c r="B185" s="227"/>
      <c r="C185" s="204" t="s">
        <v>125</v>
      </c>
      <c r="D185" s="204"/>
      <c r="E185" s="204"/>
      <c r="F185" s="225" t="s">
        <v>774</v>
      </c>
      <c r="G185" s="204"/>
      <c r="H185" s="204" t="s">
        <v>846</v>
      </c>
      <c r="I185" s="204" t="s">
        <v>770</v>
      </c>
      <c r="J185" s="204">
        <v>50</v>
      </c>
      <c r="K185" s="250"/>
    </row>
    <row r="186" spans="2:11" s="1" customFormat="1" ht="15" customHeight="1" x14ac:dyDescent="0.2">
      <c r="B186" s="227"/>
      <c r="C186" s="204" t="s">
        <v>847</v>
      </c>
      <c r="D186" s="204"/>
      <c r="E186" s="204"/>
      <c r="F186" s="225" t="s">
        <v>774</v>
      </c>
      <c r="G186" s="204"/>
      <c r="H186" s="204" t="s">
        <v>848</v>
      </c>
      <c r="I186" s="204" t="s">
        <v>849</v>
      </c>
      <c r="J186" s="204"/>
      <c r="K186" s="250"/>
    </row>
    <row r="187" spans="2:11" s="1" customFormat="1" ht="15" customHeight="1" x14ac:dyDescent="0.2">
      <c r="B187" s="227"/>
      <c r="C187" s="204" t="s">
        <v>850</v>
      </c>
      <c r="D187" s="204"/>
      <c r="E187" s="204"/>
      <c r="F187" s="225" t="s">
        <v>774</v>
      </c>
      <c r="G187" s="204"/>
      <c r="H187" s="204" t="s">
        <v>851</v>
      </c>
      <c r="I187" s="204" t="s">
        <v>849</v>
      </c>
      <c r="J187" s="204"/>
      <c r="K187" s="250"/>
    </row>
    <row r="188" spans="2:11" s="1" customFormat="1" ht="15" customHeight="1" x14ac:dyDescent="0.2">
      <c r="B188" s="227"/>
      <c r="C188" s="204" t="s">
        <v>852</v>
      </c>
      <c r="D188" s="204"/>
      <c r="E188" s="204"/>
      <c r="F188" s="225" t="s">
        <v>774</v>
      </c>
      <c r="G188" s="204"/>
      <c r="H188" s="204" t="s">
        <v>853</v>
      </c>
      <c r="I188" s="204" t="s">
        <v>849</v>
      </c>
      <c r="J188" s="204"/>
      <c r="K188" s="250"/>
    </row>
    <row r="189" spans="2:11" s="1" customFormat="1" ht="15" customHeight="1" x14ac:dyDescent="0.2">
      <c r="B189" s="227"/>
      <c r="C189" s="263" t="s">
        <v>854</v>
      </c>
      <c r="D189" s="204"/>
      <c r="E189" s="204"/>
      <c r="F189" s="225" t="s">
        <v>774</v>
      </c>
      <c r="G189" s="204"/>
      <c r="H189" s="204" t="s">
        <v>855</v>
      </c>
      <c r="I189" s="204" t="s">
        <v>856</v>
      </c>
      <c r="J189" s="264" t="s">
        <v>857</v>
      </c>
      <c r="K189" s="250"/>
    </row>
    <row r="190" spans="2:11" s="1" customFormat="1" ht="15" customHeight="1" x14ac:dyDescent="0.2">
      <c r="B190" s="227"/>
      <c r="C190" s="263" t="s">
        <v>42</v>
      </c>
      <c r="D190" s="204"/>
      <c r="E190" s="204"/>
      <c r="F190" s="225" t="s">
        <v>768</v>
      </c>
      <c r="G190" s="204"/>
      <c r="H190" s="201" t="s">
        <v>858</v>
      </c>
      <c r="I190" s="204" t="s">
        <v>859</v>
      </c>
      <c r="J190" s="204"/>
      <c r="K190" s="250"/>
    </row>
    <row r="191" spans="2:11" s="1" customFormat="1" ht="15" customHeight="1" x14ac:dyDescent="0.2">
      <c r="B191" s="227"/>
      <c r="C191" s="263" t="s">
        <v>860</v>
      </c>
      <c r="D191" s="204"/>
      <c r="E191" s="204"/>
      <c r="F191" s="225" t="s">
        <v>768</v>
      </c>
      <c r="G191" s="204"/>
      <c r="H191" s="204" t="s">
        <v>861</v>
      </c>
      <c r="I191" s="204" t="s">
        <v>803</v>
      </c>
      <c r="J191" s="204"/>
      <c r="K191" s="250"/>
    </row>
    <row r="192" spans="2:11" s="1" customFormat="1" ht="15" customHeight="1" x14ac:dyDescent="0.2">
      <c r="B192" s="227"/>
      <c r="C192" s="263" t="s">
        <v>862</v>
      </c>
      <c r="D192" s="204"/>
      <c r="E192" s="204"/>
      <c r="F192" s="225" t="s">
        <v>768</v>
      </c>
      <c r="G192" s="204"/>
      <c r="H192" s="204" t="s">
        <v>863</v>
      </c>
      <c r="I192" s="204" t="s">
        <v>803</v>
      </c>
      <c r="J192" s="204"/>
      <c r="K192" s="250"/>
    </row>
    <row r="193" spans="2:11" s="1" customFormat="1" ht="15" customHeight="1" x14ac:dyDescent="0.2">
      <c r="B193" s="227"/>
      <c r="C193" s="263" t="s">
        <v>864</v>
      </c>
      <c r="D193" s="204"/>
      <c r="E193" s="204"/>
      <c r="F193" s="225" t="s">
        <v>774</v>
      </c>
      <c r="G193" s="204"/>
      <c r="H193" s="204" t="s">
        <v>865</v>
      </c>
      <c r="I193" s="204" t="s">
        <v>803</v>
      </c>
      <c r="J193" s="204"/>
      <c r="K193" s="250"/>
    </row>
    <row r="194" spans="2:11" s="1" customFormat="1" ht="15" customHeight="1" x14ac:dyDescent="0.2">
      <c r="B194" s="256"/>
      <c r="C194" s="265"/>
      <c r="D194" s="236"/>
      <c r="E194" s="236"/>
      <c r="F194" s="236"/>
      <c r="G194" s="236"/>
      <c r="H194" s="236"/>
      <c r="I194" s="236"/>
      <c r="J194" s="236"/>
      <c r="K194" s="257"/>
    </row>
    <row r="195" spans="2:11" s="1" customFormat="1" ht="18.75" customHeight="1" x14ac:dyDescent="0.2">
      <c r="B195" s="238"/>
      <c r="C195" s="248"/>
      <c r="D195" s="248"/>
      <c r="E195" s="248"/>
      <c r="F195" s="258"/>
      <c r="G195" s="248"/>
      <c r="H195" s="248"/>
      <c r="I195" s="248"/>
      <c r="J195" s="248"/>
      <c r="K195" s="238"/>
    </row>
    <row r="196" spans="2:11" s="1" customFormat="1" ht="18.75" customHeight="1" x14ac:dyDescent="0.2">
      <c r="B196" s="238"/>
      <c r="C196" s="248"/>
      <c r="D196" s="248"/>
      <c r="E196" s="248"/>
      <c r="F196" s="258"/>
      <c r="G196" s="248"/>
      <c r="H196" s="248"/>
      <c r="I196" s="248"/>
      <c r="J196" s="248"/>
      <c r="K196" s="238"/>
    </row>
    <row r="197" spans="2:11" s="1" customFormat="1" ht="18.75" customHeight="1" x14ac:dyDescent="0.2">
      <c r="B197" s="211"/>
      <c r="C197" s="211"/>
      <c r="D197" s="211"/>
      <c r="E197" s="211"/>
      <c r="F197" s="211"/>
      <c r="G197" s="211"/>
      <c r="H197" s="211"/>
      <c r="I197" s="211"/>
      <c r="J197" s="211"/>
      <c r="K197" s="211"/>
    </row>
    <row r="198" spans="2:11" s="1" customFormat="1" ht="12" x14ac:dyDescent="0.2">
      <c r="B198" s="193"/>
      <c r="C198" s="194"/>
      <c r="D198" s="194"/>
      <c r="E198" s="194"/>
      <c r="F198" s="194"/>
      <c r="G198" s="194"/>
      <c r="H198" s="194"/>
      <c r="I198" s="194"/>
      <c r="J198" s="194"/>
      <c r="K198" s="195"/>
    </row>
    <row r="199" spans="2:11" s="1" customFormat="1" ht="20.5" x14ac:dyDescent="0.2">
      <c r="B199" s="196"/>
      <c r="C199" s="320" t="s">
        <v>866</v>
      </c>
      <c r="D199" s="320"/>
      <c r="E199" s="320"/>
      <c r="F199" s="320"/>
      <c r="G199" s="320"/>
      <c r="H199" s="320"/>
      <c r="I199" s="320"/>
      <c r="J199" s="320"/>
      <c r="K199" s="197"/>
    </row>
    <row r="200" spans="2:11" s="1" customFormat="1" ht="25.5" customHeight="1" x14ac:dyDescent="0.35">
      <c r="B200" s="196"/>
      <c r="C200" s="266" t="s">
        <v>867</v>
      </c>
      <c r="D200" s="266"/>
      <c r="E200" s="266"/>
      <c r="F200" s="266" t="s">
        <v>868</v>
      </c>
      <c r="G200" s="267"/>
      <c r="H200" s="321" t="s">
        <v>869</v>
      </c>
      <c r="I200" s="321"/>
      <c r="J200" s="321"/>
      <c r="K200" s="197"/>
    </row>
    <row r="201" spans="2:11" s="1" customFormat="1" ht="5.25" customHeight="1" x14ac:dyDescent="0.2">
      <c r="B201" s="227"/>
      <c r="C201" s="222"/>
      <c r="D201" s="222"/>
      <c r="E201" s="222"/>
      <c r="F201" s="222"/>
      <c r="G201" s="248"/>
      <c r="H201" s="222"/>
      <c r="I201" s="222"/>
      <c r="J201" s="222"/>
      <c r="K201" s="250"/>
    </row>
    <row r="202" spans="2:11" s="1" customFormat="1" ht="15" customHeight="1" x14ac:dyDescent="0.2">
      <c r="B202" s="227"/>
      <c r="C202" s="204" t="s">
        <v>859</v>
      </c>
      <c r="D202" s="204"/>
      <c r="E202" s="204"/>
      <c r="F202" s="225" t="s">
        <v>43</v>
      </c>
      <c r="G202" s="204"/>
      <c r="H202" s="322" t="s">
        <v>870</v>
      </c>
      <c r="I202" s="322"/>
      <c r="J202" s="322"/>
      <c r="K202" s="250"/>
    </row>
    <row r="203" spans="2:11" s="1" customFormat="1" ht="15" customHeight="1" x14ac:dyDescent="0.2">
      <c r="B203" s="227"/>
      <c r="C203" s="204"/>
      <c r="D203" s="204"/>
      <c r="E203" s="204"/>
      <c r="F203" s="225" t="s">
        <v>44</v>
      </c>
      <c r="G203" s="204"/>
      <c r="H203" s="322" t="s">
        <v>871</v>
      </c>
      <c r="I203" s="322"/>
      <c r="J203" s="322"/>
      <c r="K203" s="250"/>
    </row>
    <row r="204" spans="2:11" s="1" customFormat="1" ht="15" customHeight="1" x14ac:dyDescent="0.2">
      <c r="B204" s="227"/>
      <c r="C204" s="204"/>
      <c r="D204" s="204"/>
      <c r="E204" s="204"/>
      <c r="F204" s="225" t="s">
        <v>47</v>
      </c>
      <c r="G204" s="204"/>
      <c r="H204" s="322" t="s">
        <v>872</v>
      </c>
      <c r="I204" s="322"/>
      <c r="J204" s="322"/>
      <c r="K204" s="250"/>
    </row>
    <row r="205" spans="2:11" s="1" customFormat="1" ht="15" customHeight="1" x14ac:dyDescent="0.2">
      <c r="B205" s="227"/>
      <c r="C205" s="204"/>
      <c r="D205" s="204"/>
      <c r="E205" s="204"/>
      <c r="F205" s="225" t="s">
        <v>45</v>
      </c>
      <c r="G205" s="204"/>
      <c r="H205" s="322" t="s">
        <v>873</v>
      </c>
      <c r="I205" s="322"/>
      <c r="J205" s="322"/>
      <c r="K205" s="250"/>
    </row>
    <row r="206" spans="2:11" s="1" customFormat="1" ht="15" customHeight="1" x14ac:dyDescent="0.2">
      <c r="B206" s="227"/>
      <c r="C206" s="204"/>
      <c r="D206" s="204"/>
      <c r="E206" s="204"/>
      <c r="F206" s="225" t="s">
        <v>46</v>
      </c>
      <c r="G206" s="204"/>
      <c r="H206" s="322" t="s">
        <v>874</v>
      </c>
      <c r="I206" s="322"/>
      <c r="J206" s="322"/>
      <c r="K206" s="250"/>
    </row>
    <row r="207" spans="2:11" s="1" customFormat="1" ht="15" customHeight="1" x14ac:dyDescent="0.2">
      <c r="B207" s="227"/>
      <c r="C207" s="204"/>
      <c r="D207" s="204"/>
      <c r="E207" s="204"/>
      <c r="F207" s="225"/>
      <c r="G207" s="204"/>
      <c r="H207" s="204"/>
      <c r="I207" s="204"/>
      <c r="J207" s="204"/>
      <c r="K207" s="250"/>
    </row>
    <row r="208" spans="2:11" s="1" customFormat="1" ht="15" customHeight="1" x14ac:dyDescent="0.2">
      <c r="B208" s="227"/>
      <c r="C208" s="204" t="s">
        <v>815</v>
      </c>
      <c r="D208" s="204"/>
      <c r="E208" s="204"/>
      <c r="F208" s="225" t="s">
        <v>78</v>
      </c>
      <c r="G208" s="204"/>
      <c r="H208" s="322" t="s">
        <v>875</v>
      </c>
      <c r="I208" s="322"/>
      <c r="J208" s="322"/>
      <c r="K208" s="250"/>
    </row>
    <row r="209" spans="2:11" s="1" customFormat="1" ht="15" customHeight="1" x14ac:dyDescent="0.2">
      <c r="B209" s="227"/>
      <c r="C209" s="204"/>
      <c r="D209" s="204"/>
      <c r="E209" s="204"/>
      <c r="F209" s="225" t="s">
        <v>712</v>
      </c>
      <c r="G209" s="204"/>
      <c r="H209" s="322" t="s">
        <v>713</v>
      </c>
      <c r="I209" s="322"/>
      <c r="J209" s="322"/>
      <c r="K209" s="250"/>
    </row>
    <row r="210" spans="2:11" s="1" customFormat="1" ht="15" customHeight="1" x14ac:dyDescent="0.2">
      <c r="B210" s="227"/>
      <c r="C210" s="204"/>
      <c r="D210" s="204"/>
      <c r="E210" s="204"/>
      <c r="F210" s="225" t="s">
        <v>710</v>
      </c>
      <c r="G210" s="204"/>
      <c r="H210" s="322" t="s">
        <v>876</v>
      </c>
      <c r="I210" s="322"/>
      <c r="J210" s="322"/>
      <c r="K210" s="250"/>
    </row>
    <row r="211" spans="2:11" s="1" customFormat="1" ht="15" customHeight="1" x14ac:dyDescent="0.2">
      <c r="B211" s="268"/>
      <c r="C211" s="204"/>
      <c r="D211" s="204"/>
      <c r="E211" s="204"/>
      <c r="F211" s="225" t="s">
        <v>102</v>
      </c>
      <c r="G211" s="263"/>
      <c r="H211" s="323" t="s">
        <v>714</v>
      </c>
      <c r="I211" s="323"/>
      <c r="J211" s="323"/>
      <c r="K211" s="269"/>
    </row>
    <row r="212" spans="2:11" s="1" customFormat="1" ht="15" customHeight="1" x14ac:dyDescent="0.2">
      <c r="B212" s="268"/>
      <c r="C212" s="204"/>
      <c r="D212" s="204"/>
      <c r="E212" s="204"/>
      <c r="F212" s="225" t="s">
        <v>715</v>
      </c>
      <c r="G212" s="263"/>
      <c r="H212" s="323" t="s">
        <v>877</v>
      </c>
      <c r="I212" s="323"/>
      <c r="J212" s="323"/>
      <c r="K212" s="269"/>
    </row>
    <row r="213" spans="2:11" s="1" customFormat="1" ht="15" customHeight="1" x14ac:dyDescent="0.2">
      <c r="B213" s="268"/>
      <c r="C213" s="204"/>
      <c r="D213" s="204"/>
      <c r="E213" s="204"/>
      <c r="F213" s="225"/>
      <c r="G213" s="263"/>
      <c r="H213" s="254"/>
      <c r="I213" s="254"/>
      <c r="J213" s="254"/>
      <c r="K213" s="269"/>
    </row>
    <row r="214" spans="2:11" s="1" customFormat="1" ht="15" customHeight="1" x14ac:dyDescent="0.2">
      <c r="B214" s="268"/>
      <c r="C214" s="204" t="s">
        <v>839</v>
      </c>
      <c r="D214" s="204"/>
      <c r="E214" s="204"/>
      <c r="F214" s="225">
        <v>1</v>
      </c>
      <c r="G214" s="263"/>
      <c r="H214" s="323" t="s">
        <v>878</v>
      </c>
      <c r="I214" s="323"/>
      <c r="J214" s="323"/>
      <c r="K214" s="269"/>
    </row>
    <row r="215" spans="2:11" s="1" customFormat="1" ht="15" customHeight="1" x14ac:dyDescent="0.2">
      <c r="B215" s="268"/>
      <c r="C215" s="204"/>
      <c r="D215" s="204"/>
      <c r="E215" s="204"/>
      <c r="F215" s="225">
        <v>2</v>
      </c>
      <c r="G215" s="263"/>
      <c r="H215" s="323" t="s">
        <v>879</v>
      </c>
      <c r="I215" s="323"/>
      <c r="J215" s="323"/>
      <c r="K215" s="269"/>
    </row>
    <row r="216" spans="2:11" s="1" customFormat="1" ht="15" customHeight="1" x14ac:dyDescent="0.2">
      <c r="B216" s="268"/>
      <c r="C216" s="204"/>
      <c r="D216" s="204"/>
      <c r="E216" s="204"/>
      <c r="F216" s="225">
        <v>3</v>
      </c>
      <c r="G216" s="263"/>
      <c r="H216" s="323" t="s">
        <v>880</v>
      </c>
      <c r="I216" s="323"/>
      <c r="J216" s="323"/>
      <c r="K216" s="269"/>
    </row>
    <row r="217" spans="2:11" s="1" customFormat="1" ht="15" customHeight="1" x14ac:dyDescent="0.2">
      <c r="B217" s="268"/>
      <c r="C217" s="204"/>
      <c r="D217" s="204"/>
      <c r="E217" s="204"/>
      <c r="F217" s="225">
        <v>4</v>
      </c>
      <c r="G217" s="263"/>
      <c r="H217" s="323" t="s">
        <v>881</v>
      </c>
      <c r="I217" s="323"/>
      <c r="J217" s="323"/>
      <c r="K217" s="269"/>
    </row>
    <row r="218" spans="2:11" s="1" customFormat="1" ht="12.75" customHeight="1" x14ac:dyDescent="0.2">
      <c r="B218" s="270"/>
      <c r="C218" s="271"/>
      <c r="D218" s="271"/>
      <c r="E218" s="271"/>
      <c r="F218" s="271"/>
      <c r="G218" s="271"/>
      <c r="H218" s="271"/>
      <c r="I218" s="271"/>
      <c r="J218" s="271"/>
      <c r="K218" s="27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3"/>
  <sheetViews>
    <sheetView showGridLines="0" workbookViewId="0"/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300" t="s">
        <v>6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7" t="s">
        <v>86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5" customHeight="1" x14ac:dyDescent="0.2">
      <c r="B4" s="20"/>
      <c r="D4" s="21" t="s">
        <v>105</v>
      </c>
      <c r="L4" s="20"/>
      <c r="M4" s="93" t="s">
        <v>11</v>
      </c>
      <c r="AT4" s="17" t="s">
        <v>4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26.25" customHeight="1" x14ac:dyDescent="0.2">
      <c r="B7" s="20"/>
      <c r="E7" s="315" t="str">
        <f>'Rekapitulace stavby'!K6</f>
        <v>Vodní nádrže Jermalské rybníky „ Horní a dolní rybník na p.č. 1906 a 1907 v k.ú. Kaplice</v>
      </c>
      <c r="F7" s="316"/>
      <c r="G7" s="316"/>
      <c r="H7" s="316"/>
      <c r="L7" s="20"/>
    </row>
    <row r="8" spans="1:46" s="1" customFormat="1" ht="12" customHeight="1" x14ac:dyDescent="0.2">
      <c r="B8" s="20"/>
      <c r="D8" s="27" t="s">
        <v>106</v>
      </c>
      <c r="L8" s="20"/>
    </row>
    <row r="9" spans="1:46" s="2" customFormat="1" ht="16.5" customHeight="1" x14ac:dyDescent="0.2">
      <c r="A9" s="32"/>
      <c r="B9" s="33"/>
      <c r="C9" s="32"/>
      <c r="D9" s="32"/>
      <c r="E9" s="315" t="s">
        <v>107</v>
      </c>
      <c r="F9" s="317"/>
      <c r="G9" s="317"/>
      <c r="H9" s="317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108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78" t="s">
        <v>109</v>
      </c>
      <c r="F11" s="317"/>
      <c r="G11" s="317"/>
      <c r="H11" s="317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0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20</v>
      </c>
      <c r="G13" s="32"/>
      <c r="H13" s="32"/>
      <c r="I13" s="27" t="s">
        <v>21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22</v>
      </c>
      <c r="E14" s="32"/>
      <c r="F14" s="25" t="s">
        <v>23</v>
      </c>
      <c r="G14" s="32"/>
      <c r="H14" s="32"/>
      <c r="I14" s="27" t="s">
        <v>24</v>
      </c>
      <c r="J14" s="50" t="str">
        <f>'Rekapitulace stavby'!AN8</f>
        <v>8. 4. 2021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75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26</v>
      </c>
      <c r="E16" s="32"/>
      <c r="F16" s="32"/>
      <c r="G16" s="32"/>
      <c r="H16" s="32"/>
      <c r="I16" s="27" t="s">
        <v>27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29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30</v>
      </c>
      <c r="E19" s="32"/>
      <c r="F19" s="32"/>
      <c r="G19" s="32"/>
      <c r="H19" s="32"/>
      <c r="I19" s="27" t="s">
        <v>27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18" t="str">
        <f>'Rekapitulace stavby'!E14</f>
        <v>Vyplň údaj</v>
      </c>
      <c r="F20" s="284"/>
      <c r="G20" s="284"/>
      <c r="H20" s="284"/>
      <c r="I20" s="27" t="s">
        <v>29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32</v>
      </c>
      <c r="E22" s="32"/>
      <c r="F22" s="32"/>
      <c r="G22" s="32"/>
      <c r="H22" s="32"/>
      <c r="I22" s="27" t="s">
        <v>27</v>
      </c>
      <c r="J22" s="25" t="s">
        <v>3</v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33</v>
      </c>
      <c r="F23" s="32"/>
      <c r="G23" s="32"/>
      <c r="H23" s="32"/>
      <c r="I23" s="27" t="s">
        <v>29</v>
      </c>
      <c r="J23" s="25" t="s">
        <v>3</v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35</v>
      </c>
      <c r="E25" s="32"/>
      <c r="F25" s="32"/>
      <c r="G25" s="32"/>
      <c r="H25" s="32"/>
      <c r="I25" s="27" t="s">
        <v>27</v>
      </c>
      <c r="J25" s="25" t="str">
        <f>IF('Rekapitulace stavby'!AN19="","",'Rekapitulace stavby'!AN19)</f>
        <v/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29</v>
      </c>
      <c r="J26" s="25" t="str">
        <f>IF('Rekapitulace stavby'!AN20="","",'Rekapitulace stavby'!AN20)</f>
        <v/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36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71.25" customHeight="1" x14ac:dyDescent="0.2">
      <c r="A29" s="95"/>
      <c r="B29" s="96"/>
      <c r="C29" s="95"/>
      <c r="D29" s="95"/>
      <c r="E29" s="289" t="s">
        <v>110</v>
      </c>
      <c r="F29" s="289"/>
      <c r="G29" s="289"/>
      <c r="H29" s="289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98" t="s">
        <v>38</v>
      </c>
      <c r="E32" s="32"/>
      <c r="F32" s="32"/>
      <c r="G32" s="32"/>
      <c r="H32" s="32"/>
      <c r="I32" s="32"/>
      <c r="J32" s="66">
        <f>ROUND(J90, 2)</f>
        <v>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 x14ac:dyDescent="0.2">
      <c r="A34" s="32"/>
      <c r="B34" s="33"/>
      <c r="C34" s="32"/>
      <c r="D34" s="32"/>
      <c r="E34" s="32"/>
      <c r="F34" s="36" t="s">
        <v>40</v>
      </c>
      <c r="G34" s="32"/>
      <c r="H34" s="32"/>
      <c r="I34" s="36" t="s">
        <v>39</v>
      </c>
      <c r="J34" s="36" t="s">
        <v>41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 x14ac:dyDescent="0.2">
      <c r="A35" s="32"/>
      <c r="B35" s="33"/>
      <c r="C35" s="32"/>
      <c r="D35" s="99" t="s">
        <v>42</v>
      </c>
      <c r="E35" s="27" t="s">
        <v>43</v>
      </c>
      <c r="F35" s="100">
        <f>ROUND((SUM(BE90:BE152)),  2)</f>
        <v>0</v>
      </c>
      <c r="G35" s="32"/>
      <c r="H35" s="32"/>
      <c r="I35" s="101">
        <v>0.21</v>
      </c>
      <c r="J35" s="100">
        <f>ROUND(((SUM(BE90:BE152))*I35),  2)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 x14ac:dyDescent="0.2">
      <c r="A36" s="32"/>
      <c r="B36" s="33"/>
      <c r="C36" s="32"/>
      <c r="D36" s="32"/>
      <c r="E36" s="27" t="s">
        <v>44</v>
      </c>
      <c r="F36" s="100">
        <f>ROUND((SUM(BF90:BF152)),  2)</f>
        <v>0</v>
      </c>
      <c r="G36" s="32"/>
      <c r="H36" s="32"/>
      <c r="I36" s="101">
        <v>0.15</v>
      </c>
      <c r="J36" s="100">
        <f>ROUND(((SUM(BF90:BF152))*I36),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3"/>
      <c r="C37" s="32"/>
      <c r="D37" s="32"/>
      <c r="E37" s="27" t="s">
        <v>45</v>
      </c>
      <c r="F37" s="100">
        <f>ROUND((SUM(BG90:BG152)),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 x14ac:dyDescent="0.2">
      <c r="A38" s="32"/>
      <c r="B38" s="33"/>
      <c r="C38" s="32"/>
      <c r="D38" s="32"/>
      <c r="E38" s="27" t="s">
        <v>46</v>
      </c>
      <c r="F38" s="100">
        <f>ROUND((SUM(BH90:BH152)),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 x14ac:dyDescent="0.2">
      <c r="A39" s="32"/>
      <c r="B39" s="33"/>
      <c r="C39" s="32"/>
      <c r="D39" s="32"/>
      <c r="E39" s="27" t="s">
        <v>47</v>
      </c>
      <c r="F39" s="100">
        <f>ROUND((SUM(BI90:BI152)),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2"/>
      <c r="D41" s="103" t="s">
        <v>48</v>
      </c>
      <c r="E41" s="55"/>
      <c r="F41" s="55"/>
      <c r="G41" s="104" t="s">
        <v>49</v>
      </c>
      <c r="H41" s="105" t="s">
        <v>50</v>
      </c>
      <c r="I41" s="55"/>
      <c r="J41" s="106">
        <f>SUM(J32:J39)</f>
        <v>0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 x14ac:dyDescent="0.2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customHeight="1" x14ac:dyDescent="0.2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customHeight="1" x14ac:dyDescent="0.2">
      <c r="A47" s="32"/>
      <c r="B47" s="33"/>
      <c r="C47" s="21" t="s">
        <v>111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customHeight="1" x14ac:dyDescent="0.2">
      <c r="A50" s="32"/>
      <c r="B50" s="33"/>
      <c r="C50" s="32"/>
      <c r="D50" s="32"/>
      <c r="E50" s="315" t="str">
        <f>E7</f>
        <v>Vodní nádrže Jermalské rybníky „ Horní a dolní rybník na p.č. 1906 a 1907 v k.ú. Kaplice</v>
      </c>
      <c r="F50" s="316"/>
      <c r="G50" s="316"/>
      <c r="H50" s="316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106</v>
      </c>
      <c r="L51" s="20"/>
    </row>
    <row r="52" spans="1:47" s="2" customFormat="1" ht="16.5" customHeight="1" x14ac:dyDescent="0.2">
      <c r="A52" s="32"/>
      <c r="B52" s="33"/>
      <c r="C52" s="32"/>
      <c r="D52" s="32"/>
      <c r="E52" s="315" t="s">
        <v>107</v>
      </c>
      <c r="F52" s="317"/>
      <c r="G52" s="317"/>
      <c r="H52" s="317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108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78" t="str">
        <f>E11</f>
        <v>01 - Hráz</v>
      </c>
      <c r="F54" s="317"/>
      <c r="G54" s="317"/>
      <c r="H54" s="317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customHeight="1" x14ac:dyDescent="0.2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22</v>
      </c>
      <c r="D56" s="32"/>
      <c r="E56" s="32"/>
      <c r="F56" s="25" t="str">
        <f>F14</f>
        <v>k.ú. Kaplice</v>
      </c>
      <c r="G56" s="32"/>
      <c r="H56" s="32"/>
      <c r="I56" s="27" t="s">
        <v>24</v>
      </c>
      <c r="J56" s="50" t="str">
        <f>IF(J14="","",J14)</f>
        <v>8. 4. 2021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customHeight="1" x14ac:dyDescent="0.2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65" customHeight="1" x14ac:dyDescent="0.2">
      <c r="A58" s="32"/>
      <c r="B58" s="33"/>
      <c r="C58" s="27" t="s">
        <v>26</v>
      </c>
      <c r="D58" s="32"/>
      <c r="E58" s="32"/>
      <c r="F58" s="25" t="str">
        <f>E17</f>
        <v xml:space="preserve"> </v>
      </c>
      <c r="G58" s="32"/>
      <c r="H58" s="32"/>
      <c r="I58" s="27" t="s">
        <v>32</v>
      </c>
      <c r="J58" s="30" t="str">
        <f>E23</f>
        <v>Ing. Martina Hřebeková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15" customHeight="1" x14ac:dyDescent="0.2">
      <c r="A59" s="32"/>
      <c r="B59" s="33"/>
      <c r="C59" s="27" t="s">
        <v>30</v>
      </c>
      <c r="D59" s="32"/>
      <c r="E59" s="32"/>
      <c r="F59" s="25" t="str">
        <f>IF(E20="","",E20)</f>
        <v>Vyplň údaj</v>
      </c>
      <c r="G59" s="32"/>
      <c r="H59" s="32"/>
      <c r="I59" s="27" t="s">
        <v>35</v>
      </c>
      <c r="J59" s="30" t="str">
        <f>E26</f>
        <v xml:space="preserve"> 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25" customHeight="1" x14ac:dyDescent="0.2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08" t="s">
        <v>112</v>
      </c>
      <c r="D61" s="102"/>
      <c r="E61" s="102"/>
      <c r="F61" s="102"/>
      <c r="G61" s="102"/>
      <c r="H61" s="102"/>
      <c r="I61" s="102"/>
      <c r="J61" s="109" t="s">
        <v>113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25" customHeight="1" x14ac:dyDescent="0.2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75" customHeight="1" x14ac:dyDescent="0.2">
      <c r="A63" s="32"/>
      <c r="B63" s="33"/>
      <c r="C63" s="110" t="s">
        <v>70</v>
      </c>
      <c r="D63" s="32"/>
      <c r="E63" s="32"/>
      <c r="F63" s="32"/>
      <c r="G63" s="32"/>
      <c r="H63" s="32"/>
      <c r="I63" s="32"/>
      <c r="J63" s="66">
        <f>J90</f>
        <v>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114</v>
      </c>
    </row>
    <row r="64" spans="1:47" s="9" customFormat="1" ht="25" customHeight="1" x14ac:dyDescent="0.2">
      <c r="B64" s="111"/>
      <c r="D64" s="112" t="s">
        <v>115</v>
      </c>
      <c r="E64" s="113"/>
      <c r="F64" s="113"/>
      <c r="G64" s="113"/>
      <c r="H64" s="113"/>
      <c r="I64" s="113"/>
      <c r="J64" s="114">
        <f>J91</f>
        <v>0</v>
      </c>
      <c r="L64" s="111"/>
    </row>
    <row r="65" spans="1:31" s="10" customFormat="1" ht="19.899999999999999" customHeight="1" x14ac:dyDescent="0.2">
      <c r="B65" s="115"/>
      <c r="D65" s="116" t="s">
        <v>116</v>
      </c>
      <c r="E65" s="117"/>
      <c r="F65" s="117"/>
      <c r="G65" s="117"/>
      <c r="H65" s="117"/>
      <c r="I65" s="117"/>
      <c r="J65" s="118">
        <f>J92</f>
        <v>0</v>
      </c>
      <c r="L65" s="115"/>
    </row>
    <row r="66" spans="1:31" s="10" customFormat="1" ht="19.899999999999999" customHeight="1" x14ac:dyDescent="0.2">
      <c r="B66" s="115"/>
      <c r="D66" s="116" t="s">
        <v>117</v>
      </c>
      <c r="E66" s="117"/>
      <c r="F66" s="117"/>
      <c r="G66" s="117"/>
      <c r="H66" s="117"/>
      <c r="I66" s="117"/>
      <c r="J66" s="118">
        <f>J137</f>
        <v>0</v>
      </c>
      <c r="L66" s="115"/>
    </row>
    <row r="67" spans="1:31" s="10" customFormat="1" ht="19.899999999999999" customHeight="1" x14ac:dyDescent="0.2">
      <c r="B67" s="115"/>
      <c r="D67" s="116" t="s">
        <v>118</v>
      </c>
      <c r="E67" s="117"/>
      <c r="F67" s="117"/>
      <c r="G67" s="117"/>
      <c r="H67" s="117"/>
      <c r="I67" s="117"/>
      <c r="J67" s="118">
        <f>J142</f>
        <v>0</v>
      </c>
      <c r="L67" s="115"/>
    </row>
    <row r="68" spans="1:31" s="10" customFormat="1" ht="19.899999999999999" customHeight="1" x14ac:dyDescent="0.2">
      <c r="B68" s="115"/>
      <c r="D68" s="116" t="s">
        <v>119</v>
      </c>
      <c r="E68" s="117"/>
      <c r="F68" s="117"/>
      <c r="G68" s="117"/>
      <c r="H68" s="117"/>
      <c r="I68" s="117"/>
      <c r="J68" s="118">
        <f>J151</f>
        <v>0</v>
      </c>
      <c r="L68" s="115"/>
    </row>
    <row r="69" spans="1:31" s="2" customFormat="1" ht="21.75" customHeight="1" x14ac:dyDescent="0.2">
      <c r="A69" s="32"/>
      <c r="B69" s="33"/>
      <c r="C69" s="32"/>
      <c r="D69" s="32"/>
      <c r="E69" s="32"/>
      <c r="F69" s="32"/>
      <c r="G69" s="32"/>
      <c r="H69" s="32"/>
      <c r="I69" s="32"/>
      <c r="J69" s="32"/>
      <c r="K69" s="32"/>
      <c r="L69" s="9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7" customHeight="1" x14ac:dyDescent="0.2">
      <c r="A70" s="32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9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4" spans="1:31" s="2" customFormat="1" ht="7" customHeight="1" x14ac:dyDescent="0.2">
      <c r="A74" s="32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5" customHeight="1" x14ac:dyDescent="0.2">
      <c r="A75" s="32"/>
      <c r="B75" s="33"/>
      <c r="C75" s="21" t="s">
        <v>120</v>
      </c>
      <c r="D75" s="32"/>
      <c r="E75" s="32"/>
      <c r="F75" s="32"/>
      <c r="G75" s="32"/>
      <c r="H75" s="32"/>
      <c r="I75" s="32"/>
      <c r="J75" s="32"/>
      <c r="K75" s="32"/>
      <c r="L75" s="9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7" customHeight="1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9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 x14ac:dyDescent="0.2">
      <c r="A77" s="32"/>
      <c r="B77" s="33"/>
      <c r="C77" s="27" t="s">
        <v>17</v>
      </c>
      <c r="D77" s="32"/>
      <c r="E77" s="32"/>
      <c r="F77" s="32"/>
      <c r="G77" s="32"/>
      <c r="H77" s="32"/>
      <c r="I77" s="32"/>
      <c r="J77" s="32"/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26.25" customHeight="1" x14ac:dyDescent="0.2">
      <c r="A78" s="32"/>
      <c r="B78" s="33"/>
      <c r="C78" s="32"/>
      <c r="D78" s="32"/>
      <c r="E78" s="315" t="str">
        <f>E7</f>
        <v>Vodní nádrže Jermalské rybníky „ Horní a dolní rybník na p.č. 1906 a 1907 v k.ú. Kaplice</v>
      </c>
      <c r="F78" s="316"/>
      <c r="G78" s="316"/>
      <c r="H78" s="316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1" customFormat="1" ht="12" customHeight="1" x14ac:dyDescent="0.2">
      <c r="B79" s="20"/>
      <c r="C79" s="27" t="s">
        <v>106</v>
      </c>
      <c r="L79" s="20"/>
    </row>
    <row r="80" spans="1:31" s="2" customFormat="1" ht="16.5" customHeight="1" x14ac:dyDescent="0.2">
      <c r="A80" s="32"/>
      <c r="B80" s="33"/>
      <c r="C80" s="32"/>
      <c r="D80" s="32"/>
      <c r="E80" s="315" t="s">
        <v>107</v>
      </c>
      <c r="F80" s="317"/>
      <c r="G80" s="317"/>
      <c r="H80" s="317"/>
      <c r="I80" s="32"/>
      <c r="J80" s="32"/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 x14ac:dyDescent="0.2">
      <c r="A81" s="32"/>
      <c r="B81" s="33"/>
      <c r="C81" s="27" t="s">
        <v>108</v>
      </c>
      <c r="D81" s="32"/>
      <c r="E81" s="32"/>
      <c r="F81" s="32"/>
      <c r="G81" s="32"/>
      <c r="H81" s="32"/>
      <c r="I81" s="32"/>
      <c r="J81" s="32"/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6.5" customHeight="1" x14ac:dyDescent="0.2">
      <c r="A82" s="32"/>
      <c r="B82" s="33"/>
      <c r="C82" s="32"/>
      <c r="D82" s="32"/>
      <c r="E82" s="278" t="str">
        <f>E11</f>
        <v>01 - Hráz</v>
      </c>
      <c r="F82" s="317"/>
      <c r="G82" s="317"/>
      <c r="H82" s="317"/>
      <c r="I82" s="32"/>
      <c r="J82" s="32"/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2" customHeight="1" x14ac:dyDescent="0.2">
      <c r="A84" s="32"/>
      <c r="B84" s="33"/>
      <c r="C84" s="27" t="s">
        <v>22</v>
      </c>
      <c r="D84" s="32"/>
      <c r="E84" s="32"/>
      <c r="F84" s="25" t="str">
        <f>F14</f>
        <v>k.ú. Kaplice</v>
      </c>
      <c r="G84" s="32"/>
      <c r="H84" s="32"/>
      <c r="I84" s="27" t="s">
        <v>24</v>
      </c>
      <c r="J84" s="50" t="str">
        <f>IF(J14="","",J14)</f>
        <v>8. 4. 2021</v>
      </c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7" customHeight="1" x14ac:dyDescent="0.2">
      <c r="A85" s="32"/>
      <c r="B85" s="33"/>
      <c r="C85" s="32"/>
      <c r="D85" s="32"/>
      <c r="E85" s="32"/>
      <c r="F85" s="32"/>
      <c r="G85" s="32"/>
      <c r="H85" s="32"/>
      <c r="I85" s="32"/>
      <c r="J85" s="32"/>
      <c r="K85" s="32"/>
      <c r="L85" s="9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25.65" customHeight="1" x14ac:dyDescent="0.2">
      <c r="A86" s="32"/>
      <c r="B86" s="33"/>
      <c r="C86" s="27" t="s">
        <v>26</v>
      </c>
      <c r="D86" s="32"/>
      <c r="E86" s="32"/>
      <c r="F86" s="25" t="str">
        <f>E17</f>
        <v xml:space="preserve"> </v>
      </c>
      <c r="G86" s="32"/>
      <c r="H86" s="32"/>
      <c r="I86" s="27" t="s">
        <v>32</v>
      </c>
      <c r="J86" s="30" t="str">
        <f>E23</f>
        <v>Ing. Martina Hřebeková</v>
      </c>
      <c r="K86" s="32"/>
      <c r="L86" s="94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5.15" customHeight="1" x14ac:dyDescent="0.2">
      <c r="A87" s="32"/>
      <c r="B87" s="33"/>
      <c r="C87" s="27" t="s">
        <v>30</v>
      </c>
      <c r="D87" s="32"/>
      <c r="E87" s="32"/>
      <c r="F87" s="25" t="str">
        <f>IF(E20="","",E20)</f>
        <v>Vyplň údaj</v>
      </c>
      <c r="G87" s="32"/>
      <c r="H87" s="32"/>
      <c r="I87" s="27" t="s">
        <v>35</v>
      </c>
      <c r="J87" s="30" t="str">
        <f>E26</f>
        <v xml:space="preserve"> </v>
      </c>
      <c r="K87" s="32"/>
      <c r="L87" s="94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0.2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94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11" customFormat="1" ht="29.25" customHeight="1" x14ac:dyDescent="0.2">
      <c r="A89" s="119"/>
      <c r="B89" s="120"/>
      <c r="C89" s="121" t="s">
        <v>121</v>
      </c>
      <c r="D89" s="122" t="s">
        <v>57</v>
      </c>
      <c r="E89" s="122" t="s">
        <v>53</v>
      </c>
      <c r="F89" s="122" t="s">
        <v>54</v>
      </c>
      <c r="G89" s="122" t="s">
        <v>122</v>
      </c>
      <c r="H89" s="122" t="s">
        <v>123</v>
      </c>
      <c r="I89" s="122" t="s">
        <v>124</v>
      </c>
      <c r="J89" s="122" t="s">
        <v>113</v>
      </c>
      <c r="K89" s="123" t="s">
        <v>125</v>
      </c>
      <c r="L89" s="124"/>
      <c r="M89" s="57" t="s">
        <v>3</v>
      </c>
      <c r="N89" s="58" t="s">
        <v>42</v>
      </c>
      <c r="O89" s="58" t="s">
        <v>126</v>
      </c>
      <c r="P89" s="58" t="s">
        <v>127</v>
      </c>
      <c r="Q89" s="58" t="s">
        <v>128</v>
      </c>
      <c r="R89" s="58" t="s">
        <v>129</v>
      </c>
      <c r="S89" s="58" t="s">
        <v>130</v>
      </c>
      <c r="T89" s="59" t="s">
        <v>131</v>
      </c>
      <c r="U89" s="119"/>
      <c r="V89" s="119"/>
      <c r="W89" s="119"/>
      <c r="X89" s="119"/>
      <c r="Y89" s="119"/>
      <c r="Z89" s="119"/>
      <c r="AA89" s="119"/>
      <c r="AB89" s="119"/>
      <c r="AC89" s="119"/>
      <c r="AD89" s="119"/>
      <c r="AE89" s="119"/>
    </row>
    <row r="90" spans="1:65" s="2" customFormat="1" ht="22.75" customHeight="1" x14ac:dyDescent="0.35">
      <c r="A90" s="32"/>
      <c r="B90" s="33"/>
      <c r="C90" s="64" t="s">
        <v>132</v>
      </c>
      <c r="D90" s="32"/>
      <c r="E90" s="32"/>
      <c r="F90" s="32"/>
      <c r="G90" s="32"/>
      <c r="H90" s="32"/>
      <c r="I90" s="32"/>
      <c r="J90" s="125">
        <f>BK90</f>
        <v>0</v>
      </c>
      <c r="K90" s="32"/>
      <c r="L90" s="33"/>
      <c r="M90" s="60"/>
      <c r="N90" s="51"/>
      <c r="O90" s="61"/>
      <c r="P90" s="126">
        <f>P91</f>
        <v>0</v>
      </c>
      <c r="Q90" s="61"/>
      <c r="R90" s="126">
        <f>R91</f>
        <v>1255.3797750000001</v>
      </c>
      <c r="S90" s="61"/>
      <c r="T90" s="127">
        <f>T91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7" t="s">
        <v>71</v>
      </c>
      <c r="AU90" s="17" t="s">
        <v>114</v>
      </c>
      <c r="BK90" s="128">
        <f>BK91</f>
        <v>0</v>
      </c>
    </row>
    <row r="91" spans="1:65" s="12" customFormat="1" ht="25.9" customHeight="1" x14ac:dyDescent="0.35">
      <c r="B91" s="129"/>
      <c r="D91" s="130" t="s">
        <v>71</v>
      </c>
      <c r="E91" s="131" t="s">
        <v>133</v>
      </c>
      <c r="F91" s="131" t="s">
        <v>134</v>
      </c>
      <c r="I91" s="132"/>
      <c r="J91" s="133">
        <f>BK91</f>
        <v>0</v>
      </c>
      <c r="L91" s="129"/>
      <c r="M91" s="134"/>
      <c r="N91" s="135"/>
      <c r="O91" s="135"/>
      <c r="P91" s="136">
        <f>P92+P137+P142+P151</f>
        <v>0</v>
      </c>
      <c r="Q91" s="135"/>
      <c r="R91" s="136">
        <f>R92+R137+R142+R151</f>
        <v>1255.3797750000001</v>
      </c>
      <c r="S91" s="135"/>
      <c r="T91" s="137">
        <f>T92+T137+T142+T151</f>
        <v>0</v>
      </c>
      <c r="AR91" s="130" t="s">
        <v>79</v>
      </c>
      <c r="AT91" s="138" t="s">
        <v>71</v>
      </c>
      <c r="AU91" s="138" t="s">
        <v>72</v>
      </c>
      <c r="AY91" s="130" t="s">
        <v>135</v>
      </c>
      <c r="BK91" s="139">
        <f>BK92+BK137+BK142+BK151</f>
        <v>0</v>
      </c>
    </row>
    <row r="92" spans="1:65" s="12" customFormat="1" ht="22.75" customHeight="1" x14ac:dyDescent="0.25">
      <c r="B92" s="129"/>
      <c r="D92" s="130" t="s">
        <v>71</v>
      </c>
      <c r="E92" s="140" t="s">
        <v>79</v>
      </c>
      <c r="F92" s="140" t="s">
        <v>136</v>
      </c>
      <c r="I92" s="132"/>
      <c r="J92" s="141">
        <f>BK92</f>
        <v>0</v>
      </c>
      <c r="L92" s="129"/>
      <c r="M92" s="134"/>
      <c r="N92" s="135"/>
      <c r="O92" s="135"/>
      <c r="P92" s="136">
        <f>SUM(P93:P136)</f>
        <v>0</v>
      </c>
      <c r="Q92" s="135"/>
      <c r="R92" s="136">
        <f>SUM(R93:R136)</f>
        <v>1.1774999999999999E-2</v>
      </c>
      <c r="S92" s="135"/>
      <c r="T92" s="137">
        <f>SUM(T93:T136)</f>
        <v>0</v>
      </c>
      <c r="AR92" s="130" t="s">
        <v>79</v>
      </c>
      <c r="AT92" s="138" t="s">
        <v>71</v>
      </c>
      <c r="AU92" s="138" t="s">
        <v>79</v>
      </c>
      <c r="AY92" s="130" t="s">
        <v>135</v>
      </c>
      <c r="BK92" s="139">
        <f>SUM(BK93:BK136)</f>
        <v>0</v>
      </c>
    </row>
    <row r="93" spans="1:65" s="2" customFormat="1" ht="23" x14ac:dyDescent="0.2">
      <c r="A93" s="32"/>
      <c r="B93" s="142"/>
      <c r="C93" s="143" t="s">
        <v>79</v>
      </c>
      <c r="D93" s="143" t="s">
        <v>137</v>
      </c>
      <c r="E93" s="144" t="s">
        <v>138</v>
      </c>
      <c r="F93" s="145" t="s">
        <v>139</v>
      </c>
      <c r="G93" s="146" t="s">
        <v>140</v>
      </c>
      <c r="H93" s="147">
        <v>0.66</v>
      </c>
      <c r="I93" s="148"/>
      <c r="J93" s="149">
        <f>ROUND(I93*H93,2)</f>
        <v>0</v>
      </c>
      <c r="K93" s="145" t="s">
        <v>141</v>
      </c>
      <c r="L93" s="33"/>
      <c r="M93" s="150" t="s">
        <v>3</v>
      </c>
      <c r="N93" s="151" t="s">
        <v>43</v>
      </c>
      <c r="O93" s="53"/>
      <c r="P93" s="152">
        <f>O93*H93</f>
        <v>0</v>
      </c>
      <c r="Q93" s="152">
        <v>0</v>
      </c>
      <c r="R93" s="152">
        <f>Q93*H93</f>
        <v>0</v>
      </c>
      <c r="S93" s="152">
        <v>0</v>
      </c>
      <c r="T93" s="153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54" t="s">
        <v>142</v>
      </c>
      <c r="AT93" s="154" t="s">
        <v>137</v>
      </c>
      <c r="AU93" s="154" t="s">
        <v>81</v>
      </c>
      <c r="AY93" s="17" t="s">
        <v>135</v>
      </c>
      <c r="BE93" s="155">
        <f>IF(N93="základní",J93,0)</f>
        <v>0</v>
      </c>
      <c r="BF93" s="155">
        <f>IF(N93="snížená",J93,0)</f>
        <v>0</v>
      </c>
      <c r="BG93" s="155">
        <f>IF(N93="zákl. přenesená",J93,0)</f>
        <v>0</v>
      </c>
      <c r="BH93" s="155">
        <f>IF(N93="sníž. přenesená",J93,0)</f>
        <v>0</v>
      </c>
      <c r="BI93" s="155">
        <f>IF(N93="nulová",J93,0)</f>
        <v>0</v>
      </c>
      <c r="BJ93" s="17" t="s">
        <v>79</v>
      </c>
      <c r="BK93" s="155">
        <f>ROUND(I93*H93,2)</f>
        <v>0</v>
      </c>
      <c r="BL93" s="17" t="s">
        <v>142</v>
      </c>
      <c r="BM93" s="154" t="s">
        <v>143</v>
      </c>
    </row>
    <row r="94" spans="1:65" s="13" customFormat="1" ht="10" x14ac:dyDescent="0.2">
      <c r="B94" s="156"/>
      <c r="D94" s="157" t="s">
        <v>144</v>
      </c>
      <c r="E94" s="158" t="s">
        <v>3</v>
      </c>
      <c r="F94" s="159" t="s">
        <v>145</v>
      </c>
      <c r="H94" s="160">
        <v>0.66</v>
      </c>
      <c r="I94" s="161"/>
      <c r="L94" s="156"/>
      <c r="M94" s="162"/>
      <c r="N94" s="163"/>
      <c r="O94" s="163"/>
      <c r="P94" s="163"/>
      <c r="Q94" s="163"/>
      <c r="R94" s="163"/>
      <c r="S94" s="163"/>
      <c r="T94" s="164"/>
      <c r="AT94" s="158" t="s">
        <v>144</v>
      </c>
      <c r="AU94" s="158" t="s">
        <v>81</v>
      </c>
      <c r="AV94" s="13" t="s">
        <v>81</v>
      </c>
      <c r="AW94" s="13" t="s">
        <v>34</v>
      </c>
      <c r="AX94" s="13" t="s">
        <v>79</v>
      </c>
      <c r="AY94" s="158" t="s">
        <v>135</v>
      </c>
    </row>
    <row r="95" spans="1:65" s="2" customFormat="1" ht="44.25" customHeight="1" x14ac:dyDescent="0.2">
      <c r="A95" s="32"/>
      <c r="B95" s="142"/>
      <c r="C95" s="143" t="s">
        <v>81</v>
      </c>
      <c r="D95" s="143" t="s">
        <v>137</v>
      </c>
      <c r="E95" s="144" t="s">
        <v>146</v>
      </c>
      <c r="F95" s="145" t="s">
        <v>147</v>
      </c>
      <c r="G95" s="146" t="s">
        <v>148</v>
      </c>
      <c r="H95" s="147">
        <v>74</v>
      </c>
      <c r="I95" s="148"/>
      <c r="J95" s="149">
        <f>ROUND(I95*H95,2)</f>
        <v>0</v>
      </c>
      <c r="K95" s="145" t="s">
        <v>141</v>
      </c>
      <c r="L95" s="33"/>
      <c r="M95" s="150" t="s">
        <v>3</v>
      </c>
      <c r="N95" s="151" t="s">
        <v>43</v>
      </c>
      <c r="O95" s="53"/>
      <c r="P95" s="152">
        <f>O95*H95</f>
        <v>0</v>
      </c>
      <c r="Q95" s="152">
        <v>0</v>
      </c>
      <c r="R95" s="152">
        <f>Q95*H95</f>
        <v>0</v>
      </c>
      <c r="S95" s="152">
        <v>0</v>
      </c>
      <c r="T95" s="153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54" t="s">
        <v>142</v>
      </c>
      <c r="AT95" s="154" t="s">
        <v>137</v>
      </c>
      <c r="AU95" s="154" t="s">
        <v>81</v>
      </c>
      <c r="AY95" s="17" t="s">
        <v>135</v>
      </c>
      <c r="BE95" s="155">
        <f>IF(N95="základní",J95,0)</f>
        <v>0</v>
      </c>
      <c r="BF95" s="155">
        <f>IF(N95="snížená",J95,0)</f>
        <v>0</v>
      </c>
      <c r="BG95" s="155">
        <f>IF(N95="zákl. přenesená",J95,0)</f>
        <v>0</v>
      </c>
      <c r="BH95" s="155">
        <f>IF(N95="sníž. přenesená",J95,0)</f>
        <v>0</v>
      </c>
      <c r="BI95" s="155">
        <f>IF(N95="nulová",J95,0)</f>
        <v>0</v>
      </c>
      <c r="BJ95" s="17" t="s">
        <v>79</v>
      </c>
      <c r="BK95" s="155">
        <f>ROUND(I95*H95,2)</f>
        <v>0</v>
      </c>
      <c r="BL95" s="17" t="s">
        <v>142</v>
      </c>
      <c r="BM95" s="154" t="s">
        <v>149</v>
      </c>
    </row>
    <row r="96" spans="1:65" s="13" customFormat="1" ht="10" x14ac:dyDescent="0.2">
      <c r="B96" s="156"/>
      <c r="D96" s="157" t="s">
        <v>144</v>
      </c>
      <c r="E96" s="158" t="s">
        <v>3</v>
      </c>
      <c r="F96" s="159" t="s">
        <v>150</v>
      </c>
      <c r="H96" s="160">
        <v>74</v>
      </c>
      <c r="I96" s="161"/>
      <c r="L96" s="156"/>
      <c r="M96" s="162"/>
      <c r="N96" s="163"/>
      <c r="O96" s="163"/>
      <c r="P96" s="163"/>
      <c r="Q96" s="163"/>
      <c r="R96" s="163"/>
      <c r="S96" s="163"/>
      <c r="T96" s="164"/>
      <c r="AT96" s="158" t="s">
        <v>144</v>
      </c>
      <c r="AU96" s="158" t="s">
        <v>81</v>
      </c>
      <c r="AV96" s="13" t="s">
        <v>81</v>
      </c>
      <c r="AW96" s="13" t="s">
        <v>34</v>
      </c>
      <c r="AX96" s="13" t="s">
        <v>79</v>
      </c>
      <c r="AY96" s="158" t="s">
        <v>135</v>
      </c>
    </row>
    <row r="97" spans="1:65" s="2" customFormat="1" ht="33" customHeight="1" x14ac:dyDescent="0.2">
      <c r="A97" s="32"/>
      <c r="B97" s="142"/>
      <c r="C97" s="143" t="s">
        <v>151</v>
      </c>
      <c r="D97" s="143" t="s">
        <v>137</v>
      </c>
      <c r="E97" s="144" t="s">
        <v>152</v>
      </c>
      <c r="F97" s="145" t="s">
        <v>153</v>
      </c>
      <c r="G97" s="146" t="s">
        <v>148</v>
      </c>
      <c r="H97" s="147">
        <v>74</v>
      </c>
      <c r="I97" s="148"/>
      <c r="J97" s="149">
        <f>ROUND(I97*H97,2)</f>
        <v>0</v>
      </c>
      <c r="K97" s="145" t="s">
        <v>141</v>
      </c>
      <c r="L97" s="33"/>
      <c r="M97" s="150" t="s">
        <v>3</v>
      </c>
      <c r="N97" s="151" t="s">
        <v>43</v>
      </c>
      <c r="O97" s="53"/>
      <c r="P97" s="152">
        <f>O97*H97</f>
        <v>0</v>
      </c>
      <c r="Q97" s="152">
        <v>0</v>
      </c>
      <c r="R97" s="152">
        <f>Q97*H97</f>
        <v>0</v>
      </c>
      <c r="S97" s="152">
        <v>0</v>
      </c>
      <c r="T97" s="153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54" t="s">
        <v>142</v>
      </c>
      <c r="AT97" s="154" t="s">
        <v>137</v>
      </c>
      <c r="AU97" s="154" t="s">
        <v>81</v>
      </c>
      <c r="AY97" s="17" t="s">
        <v>135</v>
      </c>
      <c r="BE97" s="155">
        <f>IF(N97="základní",J97,0)</f>
        <v>0</v>
      </c>
      <c r="BF97" s="155">
        <f>IF(N97="snížená",J97,0)</f>
        <v>0</v>
      </c>
      <c r="BG97" s="155">
        <f>IF(N97="zákl. přenesená",J97,0)</f>
        <v>0</v>
      </c>
      <c r="BH97" s="155">
        <f>IF(N97="sníž. přenesená",J97,0)</f>
        <v>0</v>
      </c>
      <c r="BI97" s="155">
        <f>IF(N97="nulová",J97,0)</f>
        <v>0</v>
      </c>
      <c r="BJ97" s="17" t="s">
        <v>79</v>
      </c>
      <c r="BK97" s="155">
        <f>ROUND(I97*H97,2)</f>
        <v>0</v>
      </c>
      <c r="BL97" s="17" t="s">
        <v>142</v>
      </c>
      <c r="BM97" s="154" t="s">
        <v>154</v>
      </c>
    </row>
    <row r="98" spans="1:65" s="13" customFormat="1" ht="10" x14ac:dyDescent="0.2">
      <c r="B98" s="156"/>
      <c r="D98" s="157" t="s">
        <v>144</v>
      </c>
      <c r="E98" s="158" t="s">
        <v>3</v>
      </c>
      <c r="F98" s="159" t="s">
        <v>150</v>
      </c>
      <c r="H98" s="160">
        <v>74</v>
      </c>
      <c r="I98" s="161"/>
      <c r="L98" s="156"/>
      <c r="M98" s="162"/>
      <c r="N98" s="163"/>
      <c r="O98" s="163"/>
      <c r="P98" s="163"/>
      <c r="Q98" s="163"/>
      <c r="R98" s="163"/>
      <c r="S98" s="163"/>
      <c r="T98" s="164"/>
      <c r="AT98" s="158" t="s">
        <v>144</v>
      </c>
      <c r="AU98" s="158" t="s">
        <v>81</v>
      </c>
      <c r="AV98" s="13" t="s">
        <v>81</v>
      </c>
      <c r="AW98" s="13" t="s">
        <v>34</v>
      </c>
      <c r="AX98" s="13" t="s">
        <v>79</v>
      </c>
      <c r="AY98" s="158" t="s">
        <v>135</v>
      </c>
    </row>
    <row r="99" spans="1:65" s="2" customFormat="1" ht="23" x14ac:dyDescent="0.2">
      <c r="A99" s="32"/>
      <c r="B99" s="142"/>
      <c r="C99" s="143" t="s">
        <v>142</v>
      </c>
      <c r="D99" s="143" t="s">
        <v>137</v>
      </c>
      <c r="E99" s="144" t="s">
        <v>155</v>
      </c>
      <c r="F99" s="145" t="s">
        <v>156</v>
      </c>
      <c r="G99" s="146" t="s">
        <v>148</v>
      </c>
      <c r="H99" s="147">
        <v>471</v>
      </c>
      <c r="I99" s="148"/>
      <c r="J99" s="149">
        <f>ROUND(I99*H99,2)</f>
        <v>0</v>
      </c>
      <c r="K99" s="145" t="s">
        <v>141</v>
      </c>
      <c r="L99" s="33"/>
      <c r="M99" s="150" t="s">
        <v>3</v>
      </c>
      <c r="N99" s="151" t="s">
        <v>43</v>
      </c>
      <c r="O99" s="53"/>
      <c r="P99" s="152">
        <f>O99*H99</f>
        <v>0</v>
      </c>
      <c r="Q99" s="152">
        <v>0</v>
      </c>
      <c r="R99" s="152">
        <f>Q99*H99</f>
        <v>0</v>
      </c>
      <c r="S99" s="152">
        <v>0</v>
      </c>
      <c r="T99" s="153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54" t="s">
        <v>142</v>
      </c>
      <c r="AT99" s="154" t="s">
        <v>137</v>
      </c>
      <c r="AU99" s="154" t="s">
        <v>81</v>
      </c>
      <c r="AY99" s="17" t="s">
        <v>135</v>
      </c>
      <c r="BE99" s="155">
        <f>IF(N99="základní",J99,0)</f>
        <v>0</v>
      </c>
      <c r="BF99" s="155">
        <f>IF(N99="snížená",J99,0)</f>
        <v>0</v>
      </c>
      <c r="BG99" s="155">
        <f>IF(N99="zákl. přenesená",J99,0)</f>
        <v>0</v>
      </c>
      <c r="BH99" s="155">
        <f>IF(N99="sníž. přenesená",J99,0)</f>
        <v>0</v>
      </c>
      <c r="BI99" s="155">
        <f>IF(N99="nulová",J99,0)</f>
        <v>0</v>
      </c>
      <c r="BJ99" s="17" t="s">
        <v>79</v>
      </c>
      <c r="BK99" s="155">
        <f>ROUND(I99*H99,2)</f>
        <v>0</v>
      </c>
      <c r="BL99" s="17" t="s">
        <v>142</v>
      </c>
      <c r="BM99" s="154" t="s">
        <v>157</v>
      </c>
    </row>
    <row r="100" spans="1:65" s="13" customFormat="1" ht="10" x14ac:dyDescent="0.2">
      <c r="B100" s="156"/>
      <c r="D100" s="157" t="s">
        <v>144</v>
      </c>
      <c r="E100" s="158" t="s">
        <v>3</v>
      </c>
      <c r="F100" s="159" t="s">
        <v>158</v>
      </c>
      <c r="H100" s="160">
        <v>471</v>
      </c>
      <c r="I100" s="161"/>
      <c r="L100" s="156"/>
      <c r="M100" s="162"/>
      <c r="N100" s="163"/>
      <c r="O100" s="163"/>
      <c r="P100" s="163"/>
      <c r="Q100" s="163"/>
      <c r="R100" s="163"/>
      <c r="S100" s="163"/>
      <c r="T100" s="164"/>
      <c r="AT100" s="158" t="s">
        <v>144</v>
      </c>
      <c r="AU100" s="158" t="s">
        <v>81</v>
      </c>
      <c r="AV100" s="13" t="s">
        <v>81</v>
      </c>
      <c r="AW100" s="13" t="s">
        <v>34</v>
      </c>
      <c r="AX100" s="13" t="s">
        <v>79</v>
      </c>
      <c r="AY100" s="158" t="s">
        <v>135</v>
      </c>
    </row>
    <row r="101" spans="1:65" s="2" customFormat="1" ht="33" customHeight="1" x14ac:dyDescent="0.2">
      <c r="A101" s="32"/>
      <c r="B101" s="142"/>
      <c r="C101" s="143" t="s">
        <v>159</v>
      </c>
      <c r="D101" s="143" t="s">
        <v>137</v>
      </c>
      <c r="E101" s="144" t="s">
        <v>160</v>
      </c>
      <c r="F101" s="145" t="s">
        <v>161</v>
      </c>
      <c r="G101" s="146" t="s">
        <v>162</v>
      </c>
      <c r="H101" s="147">
        <v>4110.8999999999996</v>
      </c>
      <c r="I101" s="148"/>
      <c r="J101" s="149">
        <f>ROUND(I101*H101,2)</f>
        <v>0</v>
      </c>
      <c r="K101" s="145" t="s">
        <v>141</v>
      </c>
      <c r="L101" s="33"/>
      <c r="M101" s="150" t="s">
        <v>3</v>
      </c>
      <c r="N101" s="151" t="s">
        <v>43</v>
      </c>
      <c r="O101" s="53"/>
      <c r="P101" s="152">
        <f>O101*H101</f>
        <v>0</v>
      </c>
      <c r="Q101" s="152">
        <v>0</v>
      </c>
      <c r="R101" s="152">
        <f>Q101*H101</f>
        <v>0</v>
      </c>
      <c r="S101" s="152">
        <v>0</v>
      </c>
      <c r="T101" s="153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54" t="s">
        <v>142</v>
      </c>
      <c r="AT101" s="154" t="s">
        <v>137</v>
      </c>
      <c r="AU101" s="154" t="s">
        <v>81</v>
      </c>
      <c r="AY101" s="17" t="s">
        <v>135</v>
      </c>
      <c r="BE101" s="155">
        <f>IF(N101="základní",J101,0)</f>
        <v>0</v>
      </c>
      <c r="BF101" s="155">
        <f>IF(N101="snížená",J101,0)</f>
        <v>0</v>
      </c>
      <c r="BG101" s="155">
        <f>IF(N101="zákl. přenesená",J101,0)</f>
        <v>0</v>
      </c>
      <c r="BH101" s="155">
        <f>IF(N101="sníž. přenesená",J101,0)</f>
        <v>0</v>
      </c>
      <c r="BI101" s="155">
        <f>IF(N101="nulová",J101,0)</f>
        <v>0</v>
      </c>
      <c r="BJ101" s="17" t="s">
        <v>79</v>
      </c>
      <c r="BK101" s="155">
        <f>ROUND(I101*H101,2)</f>
        <v>0</v>
      </c>
      <c r="BL101" s="17" t="s">
        <v>142</v>
      </c>
      <c r="BM101" s="154" t="s">
        <v>163</v>
      </c>
    </row>
    <row r="102" spans="1:65" s="13" customFormat="1" ht="10" x14ac:dyDescent="0.2">
      <c r="B102" s="156"/>
      <c r="D102" s="157" t="s">
        <v>144</v>
      </c>
      <c r="E102" s="158" t="s">
        <v>3</v>
      </c>
      <c r="F102" s="159" t="s">
        <v>164</v>
      </c>
      <c r="H102" s="160">
        <v>3186.4</v>
      </c>
      <c r="I102" s="161"/>
      <c r="L102" s="156"/>
      <c r="M102" s="162"/>
      <c r="N102" s="163"/>
      <c r="O102" s="163"/>
      <c r="P102" s="163"/>
      <c r="Q102" s="163"/>
      <c r="R102" s="163"/>
      <c r="S102" s="163"/>
      <c r="T102" s="164"/>
      <c r="AT102" s="158" t="s">
        <v>144</v>
      </c>
      <c r="AU102" s="158" t="s">
        <v>81</v>
      </c>
      <c r="AV102" s="13" t="s">
        <v>81</v>
      </c>
      <c r="AW102" s="13" t="s">
        <v>34</v>
      </c>
      <c r="AX102" s="13" t="s">
        <v>72</v>
      </c>
      <c r="AY102" s="158" t="s">
        <v>135</v>
      </c>
    </row>
    <row r="103" spans="1:65" s="13" customFormat="1" ht="10" x14ac:dyDescent="0.2">
      <c r="B103" s="156"/>
      <c r="D103" s="157" t="s">
        <v>144</v>
      </c>
      <c r="E103" s="158" t="s">
        <v>3</v>
      </c>
      <c r="F103" s="159" t="s">
        <v>165</v>
      </c>
      <c r="H103" s="160">
        <v>924.5</v>
      </c>
      <c r="I103" s="161"/>
      <c r="L103" s="156"/>
      <c r="M103" s="162"/>
      <c r="N103" s="163"/>
      <c r="O103" s="163"/>
      <c r="P103" s="163"/>
      <c r="Q103" s="163"/>
      <c r="R103" s="163"/>
      <c r="S103" s="163"/>
      <c r="T103" s="164"/>
      <c r="AT103" s="158" t="s">
        <v>144</v>
      </c>
      <c r="AU103" s="158" t="s">
        <v>81</v>
      </c>
      <c r="AV103" s="13" t="s">
        <v>81</v>
      </c>
      <c r="AW103" s="13" t="s">
        <v>34</v>
      </c>
      <c r="AX103" s="13" t="s">
        <v>72</v>
      </c>
      <c r="AY103" s="158" t="s">
        <v>135</v>
      </c>
    </row>
    <row r="104" spans="1:65" s="14" customFormat="1" ht="10" x14ac:dyDescent="0.2">
      <c r="B104" s="165"/>
      <c r="D104" s="157" t="s">
        <v>144</v>
      </c>
      <c r="E104" s="166" t="s">
        <v>3</v>
      </c>
      <c r="F104" s="167" t="s">
        <v>166</v>
      </c>
      <c r="H104" s="168">
        <v>4110.8999999999996</v>
      </c>
      <c r="I104" s="169"/>
      <c r="L104" s="165"/>
      <c r="M104" s="170"/>
      <c r="N104" s="171"/>
      <c r="O104" s="171"/>
      <c r="P104" s="171"/>
      <c r="Q104" s="171"/>
      <c r="R104" s="171"/>
      <c r="S104" s="171"/>
      <c r="T104" s="172"/>
      <c r="AT104" s="166" t="s">
        <v>144</v>
      </c>
      <c r="AU104" s="166" t="s">
        <v>81</v>
      </c>
      <c r="AV104" s="14" t="s">
        <v>142</v>
      </c>
      <c r="AW104" s="14" t="s">
        <v>34</v>
      </c>
      <c r="AX104" s="14" t="s">
        <v>79</v>
      </c>
      <c r="AY104" s="166" t="s">
        <v>135</v>
      </c>
    </row>
    <row r="105" spans="1:65" s="2" customFormat="1" ht="57.5" x14ac:dyDescent="0.2">
      <c r="A105" s="32"/>
      <c r="B105" s="142"/>
      <c r="C105" s="143" t="s">
        <v>167</v>
      </c>
      <c r="D105" s="143" t="s">
        <v>137</v>
      </c>
      <c r="E105" s="144" t="s">
        <v>168</v>
      </c>
      <c r="F105" s="145" t="s">
        <v>169</v>
      </c>
      <c r="G105" s="146" t="s">
        <v>162</v>
      </c>
      <c r="H105" s="147">
        <v>3298.8</v>
      </c>
      <c r="I105" s="148"/>
      <c r="J105" s="149">
        <f>ROUND(I105*H105,2)</f>
        <v>0</v>
      </c>
      <c r="K105" s="145" t="s">
        <v>141</v>
      </c>
      <c r="L105" s="33"/>
      <c r="M105" s="150" t="s">
        <v>3</v>
      </c>
      <c r="N105" s="151" t="s">
        <v>43</v>
      </c>
      <c r="O105" s="53"/>
      <c r="P105" s="152">
        <f>O105*H105</f>
        <v>0</v>
      </c>
      <c r="Q105" s="152">
        <v>0</v>
      </c>
      <c r="R105" s="152">
        <f>Q105*H105</f>
        <v>0</v>
      </c>
      <c r="S105" s="152">
        <v>0</v>
      </c>
      <c r="T105" s="153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54" t="s">
        <v>142</v>
      </c>
      <c r="AT105" s="154" t="s">
        <v>137</v>
      </c>
      <c r="AU105" s="154" t="s">
        <v>81</v>
      </c>
      <c r="AY105" s="17" t="s">
        <v>135</v>
      </c>
      <c r="BE105" s="155">
        <f>IF(N105="základní",J105,0)</f>
        <v>0</v>
      </c>
      <c r="BF105" s="155">
        <f>IF(N105="snížená",J105,0)</f>
        <v>0</v>
      </c>
      <c r="BG105" s="155">
        <f>IF(N105="zákl. přenesená",J105,0)</f>
        <v>0</v>
      </c>
      <c r="BH105" s="155">
        <f>IF(N105="sníž. přenesená",J105,0)</f>
        <v>0</v>
      </c>
      <c r="BI105" s="155">
        <f>IF(N105="nulová",J105,0)</f>
        <v>0</v>
      </c>
      <c r="BJ105" s="17" t="s">
        <v>79</v>
      </c>
      <c r="BK105" s="155">
        <f>ROUND(I105*H105,2)</f>
        <v>0</v>
      </c>
      <c r="BL105" s="17" t="s">
        <v>142</v>
      </c>
      <c r="BM105" s="154" t="s">
        <v>170</v>
      </c>
    </row>
    <row r="106" spans="1:65" s="13" customFormat="1" ht="10" x14ac:dyDescent="0.2">
      <c r="B106" s="156"/>
      <c r="D106" s="157" t="s">
        <v>144</v>
      </c>
      <c r="E106" s="158" t="s">
        <v>3</v>
      </c>
      <c r="F106" s="159" t="s">
        <v>164</v>
      </c>
      <c r="H106" s="160">
        <v>3186.4</v>
      </c>
      <c r="I106" s="161"/>
      <c r="L106" s="156"/>
      <c r="M106" s="162"/>
      <c r="N106" s="163"/>
      <c r="O106" s="163"/>
      <c r="P106" s="163"/>
      <c r="Q106" s="163"/>
      <c r="R106" s="163"/>
      <c r="S106" s="163"/>
      <c r="T106" s="164"/>
      <c r="AT106" s="158" t="s">
        <v>144</v>
      </c>
      <c r="AU106" s="158" t="s">
        <v>81</v>
      </c>
      <c r="AV106" s="13" t="s">
        <v>81</v>
      </c>
      <c r="AW106" s="13" t="s">
        <v>34</v>
      </c>
      <c r="AX106" s="13" t="s">
        <v>72</v>
      </c>
      <c r="AY106" s="158" t="s">
        <v>135</v>
      </c>
    </row>
    <row r="107" spans="1:65" s="13" customFormat="1" ht="10" x14ac:dyDescent="0.2">
      <c r="B107" s="156"/>
      <c r="D107" s="157" t="s">
        <v>144</v>
      </c>
      <c r="E107" s="158" t="s">
        <v>3</v>
      </c>
      <c r="F107" s="159" t="s">
        <v>171</v>
      </c>
      <c r="H107" s="160">
        <v>112.4</v>
      </c>
      <c r="I107" s="161"/>
      <c r="L107" s="156"/>
      <c r="M107" s="162"/>
      <c r="N107" s="163"/>
      <c r="O107" s="163"/>
      <c r="P107" s="163"/>
      <c r="Q107" s="163"/>
      <c r="R107" s="163"/>
      <c r="S107" s="163"/>
      <c r="T107" s="164"/>
      <c r="AT107" s="158" t="s">
        <v>144</v>
      </c>
      <c r="AU107" s="158" t="s">
        <v>81</v>
      </c>
      <c r="AV107" s="13" t="s">
        <v>81</v>
      </c>
      <c r="AW107" s="13" t="s">
        <v>34</v>
      </c>
      <c r="AX107" s="13" t="s">
        <v>72</v>
      </c>
      <c r="AY107" s="158" t="s">
        <v>135</v>
      </c>
    </row>
    <row r="108" spans="1:65" s="14" customFormat="1" ht="10" x14ac:dyDescent="0.2">
      <c r="B108" s="165"/>
      <c r="D108" s="157" t="s">
        <v>144</v>
      </c>
      <c r="E108" s="166" t="s">
        <v>3</v>
      </c>
      <c r="F108" s="167" t="s">
        <v>166</v>
      </c>
      <c r="H108" s="168">
        <v>3298.8</v>
      </c>
      <c r="I108" s="169"/>
      <c r="L108" s="165"/>
      <c r="M108" s="170"/>
      <c r="N108" s="171"/>
      <c r="O108" s="171"/>
      <c r="P108" s="171"/>
      <c r="Q108" s="171"/>
      <c r="R108" s="171"/>
      <c r="S108" s="171"/>
      <c r="T108" s="172"/>
      <c r="AT108" s="166" t="s">
        <v>144</v>
      </c>
      <c r="AU108" s="166" t="s">
        <v>81</v>
      </c>
      <c r="AV108" s="14" t="s">
        <v>142</v>
      </c>
      <c r="AW108" s="14" t="s">
        <v>34</v>
      </c>
      <c r="AX108" s="14" t="s">
        <v>79</v>
      </c>
      <c r="AY108" s="166" t="s">
        <v>135</v>
      </c>
    </row>
    <row r="109" spans="1:65" s="2" customFormat="1" ht="57.5" x14ac:dyDescent="0.2">
      <c r="A109" s="32"/>
      <c r="B109" s="142"/>
      <c r="C109" s="143" t="s">
        <v>172</v>
      </c>
      <c r="D109" s="143" t="s">
        <v>137</v>
      </c>
      <c r="E109" s="144" t="s">
        <v>173</v>
      </c>
      <c r="F109" s="145" t="s">
        <v>174</v>
      </c>
      <c r="G109" s="146" t="s">
        <v>162</v>
      </c>
      <c r="H109" s="147">
        <v>924.5</v>
      </c>
      <c r="I109" s="148"/>
      <c r="J109" s="149">
        <f>ROUND(I109*H109,2)</f>
        <v>0</v>
      </c>
      <c r="K109" s="145" t="s">
        <v>141</v>
      </c>
      <c r="L109" s="33"/>
      <c r="M109" s="150" t="s">
        <v>3</v>
      </c>
      <c r="N109" s="151" t="s">
        <v>43</v>
      </c>
      <c r="O109" s="53"/>
      <c r="P109" s="152">
        <f>O109*H109</f>
        <v>0</v>
      </c>
      <c r="Q109" s="152">
        <v>0</v>
      </c>
      <c r="R109" s="152">
        <f>Q109*H109</f>
        <v>0</v>
      </c>
      <c r="S109" s="152">
        <v>0</v>
      </c>
      <c r="T109" s="153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54" t="s">
        <v>142</v>
      </c>
      <c r="AT109" s="154" t="s">
        <v>137</v>
      </c>
      <c r="AU109" s="154" t="s">
        <v>81</v>
      </c>
      <c r="AY109" s="17" t="s">
        <v>135</v>
      </c>
      <c r="BE109" s="155">
        <f>IF(N109="základní",J109,0)</f>
        <v>0</v>
      </c>
      <c r="BF109" s="155">
        <f>IF(N109="snížená",J109,0)</f>
        <v>0</v>
      </c>
      <c r="BG109" s="155">
        <f>IF(N109="zákl. přenesená",J109,0)</f>
        <v>0</v>
      </c>
      <c r="BH109" s="155">
        <f>IF(N109="sníž. přenesená",J109,0)</f>
        <v>0</v>
      </c>
      <c r="BI109" s="155">
        <f>IF(N109="nulová",J109,0)</f>
        <v>0</v>
      </c>
      <c r="BJ109" s="17" t="s">
        <v>79</v>
      </c>
      <c r="BK109" s="155">
        <f>ROUND(I109*H109,2)</f>
        <v>0</v>
      </c>
      <c r="BL109" s="17" t="s">
        <v>142</v>
      </c>
      <c r="BM109" s="154" t="s">
        <v>175</v>
      </c>
    </row>
    <row r="110" spans="1:65" s="13" customFormat="1" ht="10" x14ac:dyDescent="0.2">
      <c r="B110" s="156"/>
      <c r="D110" s="157" t="s">
        <v>144</v>
      </c>
      <c r="E110" s="158" t="s">
        <v>3</v>
      </c>
      <c r="F110" s="159" t="s">
        <v>176</v>
      </c>
      <c r="H110" s="160">
        <v>924.5</v>
      </c>
      <c r="I110" s="161"/>
      <c r="L110" s="156"/>
      <c r="M110" s="162"/>
      <c r="N110" s="163"/>
      <c r="O110" s="163"/>
      <c r="P110" s="163"/>
      <c r="Q110" s="163"/>
      <c r="R110" s="163"/>
      <c r="S110" s="163"/>
      <c r="T110" s="164"/>
      <c r="AT110" s="158" t="s">
        <v>144</v>
      </c>
      <c r="AU110" s="158" t="s">
        <v>81</v>
      </c>
      <c r="AV110" s="13" t="s">
        <v>81</v>
      </c>
      <c r="AW110" s="13" t="s">
        <v>34</v>
      </c>
      <c r="AX110" s="13" t="s">
        <v>79</v>
      </c>
      <c r="AY110" s="158" t="s">
        <v>135</v>
      </c>
    </row>
    <row r="111" spans="1:65" s="2" customFormat="1" ht="16.5" customHeight="1" x14ac:dyDescent="0.2">
      <c r="A111" s="32"/>
      <c r="B111" s="142"/>
      <c r="C111" s="143" t="s">
        <v>177</v>
      </c>
      <c r="D111" s="143" t="s">
        <v>137</v>
      </c>
      <c r="E111" s="144" t="s">
        <v>178</v>
      </c>
      <c r="F111" s="145" t="s">
        <v>179</v>
      </c>
      <c r="G111" s="146" t="s">
        <v>162</v>
      </c>
      <c r="H111" s="147">
        <v>112.4</v>
      </c>
      <c r="I111" s="148"/>
      <c r="J111" s="149">
        <f>ROUND(I111*H111,2)</f>
        <v>0</v>
      </c>
      <c r="K111" s="145" t="s">
        <v>3</v>
      </c>
      <c r="L111" s="33"/>
      <c r="M111" s="150" t="s">
        <v>3</v>
      </c>
      <c r="N111" s="151" t="s">
        <v>43</v>
      </c>
      <c r="O111" s="53"/>
      <c r="P111" s="152">
        <f>O111*H111</f>
        <v>0</v>
      </c>
      <c r="Q111" s="152">
        <v>0</v>
      </c>
      <c r="R111" s="152">
        <f>Q111*H111</f>
        <v>0</v>
      </c>
      <c r="S111" s="152">
        <v>0</v>
      </c>
      <c r="T111" s="153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54" t="s">
        <v>142</v>
      </c>
      <c r="AT111" s="154" t="s">
        <v>137</v>
      </c>
      <c r="AU111" s="154" t="s">
        <v>81</v>
      </c>
      <c r="AY111" s="17" t="s">
        <v>135</v>
      </c>
      <c r="BE111" s="155">
        <f>IF(N111="základní",J111,0)</f>
        <v>0</v>
      </c>
      <c r="BF111" s="155">
        <f>IF(N111="snížená",J111,0)</f>
        <v>0</v>
      </c>
      <c r="BG111" s="155">
        <f>IF(N111="zákl. přenesená",J111,0)</f>
        <v>0</v>
      </c>
      <c r="BH111" s="155">
        <f>IF(N111="sníž. přenesená",J111,0)</f>
        <v>0</v>
      </c>
      <c r="BI111" s="155">
        <f>IF(N111="nulová",J111,0)</f>
        <v>0</v>
      </c>
      <c r="BJ111" s="17" t="s">
        <v>79</v>
      </c>
      <c r="BK111" s="155">
        <f>ROUND(I111*H111,2)</f>
        <v>0</v>
      </c>
      <c r="BL111" s="17" t="s">
        <v>142</v>
      </c>
      <c r="BM111" s="154" t="s">
        <v>180</v>
      </c>
    </row>
    <row r="112" spans="1:65" s="13" customFormat="1" ht="10" x14ac:dyDescent="0.2">
      <c r="B112" s="156"/>
      <c r="D112" s="157" t="s">
        <v>144</v>
      </c>
      <c r="E112" s="158" t="s">
        <v>3</v>
      </c>
      <c r="F112" s="159" t="s">
        <v>181</v>
      </c>
      <c r="H112" s="160">
        <v>112.4</v>
      </c>
      <c r="I112" s="161"/>
      <c r="L112" s="156"/>
      <c r="M112" s="162"/>
      <c r="N112" s="163"/>
      <c r="O112" s="163"/>
      <c r="P112" s="163"/>
      <c r="Q112" s="163"/>
      <c r="R112" s="163"/>
      <c r="S112" s="163"/>
      <c r="T112" s="164"/>
      <c r="AT112" s="158" t="s">
        <v>144</v>
      </c>
      <c r="AU112" s="158" t="s">
        <v>81</v>
      </c>
      <c r="AV112" s="13" t="s">
        <v>81</v>
      </c>
      <c r="AW112" s="13" t="s">
        <v>34</v>
      </c>
      <c r="AX112" s="13" t="s">
        <v>79</v>
      </c>
      <c r="AY112" s="158" t="s">
        <v>135</v>
      </c>
    </row>
    <row r="113" spans="1:65" s="2" customFormat="1" ht="34.5" x14ac:dyDescent="0.2">
      <c r="A113" s="32"/>
      <c r="B113" s="142"/>
      <c r="C113" s="143" t="s">
        <v>182</v>
      </c>
      <c r="D113" s="143" t="s">
        <v>137</v>
      </c>
      <c r="E113" s="144" t="s">
        <v>183</v>
      </c>
      <c r="F113" s="145" t="s">
        <v>184</v>
      </c>
      <c r="G113" s="146" t="s">
        <v>162</v>
      </c>
      <c r="H113" s="147">
        <v>3298.8</v>
      </c>
      <c r="I113" s="148"/>
      <c r="J113" s="149">
        <f>ROUND(I113*H113,2)</f>
        <v>0</v>
      </c>
      <c r="K113" s="145" t="s">
        <v>141</v>
      </c>
      <c r="L113" s="33"/>
      <c r="M113" s="150" t="s">
        <v>3</v>
      </c>
      <c r="N113" s="151" t="s">
        <v>43</v>
      </c>
      <c r="O113" s="53"/>
      <c r="P113" s="152">
        <f>O113*H113</f>
        <v>0</v>
      </c>
      <c r="Q113" s="152">
        <v>0</v>
      </c>
      <c r="R113" s="152">
        <f>Q113*H113</f>
        <v>0</v>
      </c>
      <c r="S113" s="152">
        <v>0</v>
      </c>
      <c r="T113" s="153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54" t="s">
        <v>142</v>
      </c>
      <c r="AT113" s="154" t="s">
        <v>137</v>
      </c>
      <c r="AU113" s="154" t="s">
        <v>81</v>
      </c>
      <c r="AY113" s="17" t="s">
        <v>135</v>
      </c>
      <c r="BE113" s="155">
        <f>IF(N113="základní",J113,0)</f>
        <v>0</v>
      </c>
      <c r="BF113" s="155">
        <f>IF(N113="snížená",J113,0)</f>
        <v>0</v>
      </c>
      <c r="BG113" s="155">
        <f>IF(N113="zákl. přenesená",J113,0)</f>
        <v>0</v>
      </c>
      <c r="BH113" s="155">
        <f>IF(N113="sníž. přenesená",J113,0)</f>
        <v>0</v>
      </c>
      <c r="BI113" s="155">
        <f>IF(N113="nulová",J113,0)</f>
        <v>0</v>
      </c>
      <c r="BJ113" s="17" t="s">
        <v>79</v>
      </c>
      <c r="BK113" s="155">
        <f>ROUND(I113*H113,2)</f>
        <v>0</v>
      </c>
      <c r="BL113" s="17" t="s">
        <v>142</v>
      </c>
      <c r="BM113" s="154" t="s">
        <v>185</v>
      </c>
    </row>
    <row r="114" spans="1:65" s="13" customFormat="1" ht="10" x14ac:dyDescent="0.2">
      <c r="B114" s="156"/>
      <c r="D114" s="157" t="s">
        <v>144</v>
      </c>
      <c r="E114" s="158" t="s">
        <v>3</v>
      </c>
      <c r="F114" s="159" t="s">
        <v>164</v>
      </c>
      <c r="H114" s="160">
        <v>3186.4</v>
      </c>
      <c r="I114" s="161"/>
      <c r="L114" s="156"/>
      <c r="M114" s="162"/>
      <c r="N114" s="163"/>
      <c r="O114" s="163"/>
      <c r="P114" s="163"/>
      <c r="Q114" s="163"/>
      <c r="R114" s="163"/>
      <c r="S114" s="163"/>
      <c r="T114" s="164"/>
      <c r="AT114" s="158" t="s">
        <v>144</v>
      </c>
      <c r="AU114" s="158" t="s">
        <v>81</v>
      </c>
      <c r="AV114" s="13" t="s">
        <v>81</v>
      </c>
      <c r="AW114" s="13" t="s">
        <v>34</v>
      </c>
      <c r="AX114" s="13" t="s">
        <v>72</v>
      </c>
      <c r="AY114" s="158" t="s">
        <v>135</v>
      </c>
    </row>
    <row r="115" spans="1:65" s="13" customFormat="1" ht="10" x14ac:dyDescent="0.2">
      <c r="B115" s="156"/>
      <c r="D115" s="157" t="s">
        <v>144</v>
      </c>
      <c r="E115" s="158" t="s">
        <v>3</v>
      </c>
      <c r="F115" s="159" t="s">
        <v>171</v>
      </c>
      <c r="H115" s="160">
        <v>112.4</v>
      </c>
      <c r="I115" s="161"/>
      <c r="L115" s="156"/>
      <c r="M115" s="162"/>
      <c r="N115" s="163"/>
      <c r="O115" s="163"/>
      <c r="P115" s="163"/>
      <c r="Q115" s="163"/>
      <c r="R115" s="163"/>
      <c r="S115" s="163"/>
      <c r="T115" s="164"/>
      <c r="AT115" s="158" t="s">
        <v>144</v>
      </c>
      <c r="AU115" s="158" t="s">
        <v>81</v>
      </c>
      <c r="AV115" s="13" t="s">
        <v>81</v>
      </c>
      <c r="AW115" s="13" t="s">
        <v>34</v>
      </c>
      <c r="AX115" s="13" t="s">
        <v>72</v>
      </c>
      <c r="AY115" s="158" t="s">
        <v>135</v>
      </c>
    </row>
    <row r="116" spans="1:65" s="14" customFormat="1" ht="10" x14ac:dyDescent="0.2">
      <c r="B116" s="165"/>
      <c r="D116" s="157" t="s">
        <v>144</v>
      </c>
      <c r="E116" s="166" t="s">
        <v>3</v>
      </c>
      <c r="F116" s="167" t="s">
        <v>166</v>
      </c>
      <c r="H116" s="168">
        <v>3298.8</v>
      </c>
      <c r="I116" s="169"/>
      <c r="L116" s="165"/>
      <c r="M116" s="170"/>
      <c r="N116" s="171"/>
      <c r="O116" s="171"/>
      <c r="P116" s="171"/>
      <c r="Q116" s="171"/>
      <c r="R116" s="171"/>
      <c r="S116" s="171"/>
      <c r="T116" s="172"/>
      <c r="AT116" s="166" t="s">
        <v>144</v>
      </c>
      <c r="AU116" s="166" t="s">
        <v>81</v>
      </c>
      <c r="AV116" s="14" t="s">
        <v>142</v>
      </c>
      <c r="AW116" s="14" t="s">
        <v>34</v>
      </c>
      <c r="AX116" s="14" t="s">
        <v>79</v>
      </c>
      <c r="AY116" s="166" t="s">
        <v>135</v>
      </c>
    </row>
    <row r="117" spans="1:65" s="2" customFormat="1" ht="33" customHeight="1" x14ac:dyDescent="0.2">
      <c r="A117" s="32"/>
      <c r="B117" s="142"/>
      <c r="C117" s="143" t="s">
        <v>186</v>
      </c>
      <c r="D117" s="143" t="s">
        <v>137</v>
      </c>
      <c r="E117" s="144" t="s">
        <v>187</v>
      </c>
      <c r="F117" s="145" t="s">
        <v>188</v>
      </c>
      <c r="G117" s="146" t="s">
        <v>148</v>
      </c>
      <c r="H117" s="147">
        <v>10996</v>
      </c>
      <c r="I117" s="148"/>
      <c r="J117" s="149">
        <f>ROUND(I117*H117,2)</f>
        <v>0</v>
      </c>
      <c r="K117" s="145" t="s">
        <v>141</v>
      </c>
      <c r="L117" s="33"/>
      <c r="M117" s="150" t="s">
        <v>3</v>
      </c>
      <c r="N117" s="151" t="s">
        <v>43</v>
      </c>
      <c r="O117" s="53"/>
      <c r="P117" s="152">
        <f>O117*H117</f>
        <v>0</v>
      </c>
      <c r="Q117" s="152">
        <v>0</v>
      </c>
      <c r="R117" s="152">
        <f>Q117*H117</f>
        <v>0</v>
      </c>
      <c r="S117" s="152">
        <v>0</v>
      </c>
      <c r="T117" s="153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54" t="s">
        <v>142</v>
      </c>
      <c r="AT117" s="154" t="s">
        <v>137</v>
      </c>
      <c r="AU117" s="154" t="s">
        <v>81</v>
      </c>
      <c r="AY117" s="17" t="s">
        <v>135</v>
      </c>
      <c r="BE117" s="155">
        <f>IF(N117="základní",J117,0)</f>
        <v>0</v>
      </c>
      <c r="BF117" s="155">
        <f>IF(N117="snížená",J117,0)</f>
        <v>0</v>
      </c>
      <c r="BG117" s="155">
        <f>IF(N117="zákl. přenesená",J117,0)</f>
        <v>0</v>
      </c>
      <c r="BH117" s="155">
        <f>IF(N117="sníž. přenesená",J117,0)</f>
        <v>0</v>
      </c>
      <c r="BI117" s="155">
        <f>IF(N117="nulová",J117,0)</f>
        <v>0</v>
      </c>
      <c r="BJ117" s="17" t="s">
        <v>79</v>
      </c>
      <c r="BK117" s="155">
        <f>ROUND(I117*H117,2)</f>
        <v>0</v>
      </c>
      <c r="BL117" s="17" t="s">
        <v>142</v>
      </c>
      <c r="BM117" s="154" t="s">
        <v>189</v>
      </c>
    </row>
    <row r="118" spans="1:65" s="13" customFormat="1" ht="10" x14ac:dyDescent="0.2">
      <c r="B118" s="156"/>
      <c r="D118" s="157" t="s">
        <v>144</v>
      </c>
      <c r="E118" s="158" t="s">
        <v>3</v>
      </c>
      <c r="F118" s="159" t="s">
        <v>190</v>
      </c>
      <c r="H118" s="160">
        <v>10996</v>
      </c>
      <c r="I118" s="161"/>
      <c r="L118" s="156"/>
      <c r="M118" s="162"/>
      <c r="N118" s="163"/>
      <c r="O118" s="163"/>
      <c r="P118" s="163"/>
      <c r="Q118" s="163"/>
      <c r="R118" s="163"/>
      <c r="S118" s="163"/>
      <c r="T118" s="164"/>
      <c r="AT118" s="158" t="s">
        <v>144</v>
      </c>
      <c r="AU118" s="158" t="s">
        <v>81</v>
      </c>
      <c r="AV118" s="13" t="s">
        <v>81</v>
      </c>
      <c r="AW118" s="13" t="s">
        <v>34</v>
      </c>
      <c r="AX118" s="13" t="s">
        <v>79</v>
      </c>
      <c r="AY118" s="158" t="s">
        <v>135</v>
      </c>
    </row>
    <row r="119" spans="1:65" s="2" customFormat="1" ht="34.5" x14ac:dyDescent="0.2">
      <c r="A119" s="32"/>
      <c r="B119" s="142"/>
      <c r="C119" s="143" t="s">
        <v>191</v>
      </c>
      <c r="D119" s="143" t="s">
        <v>137</v>
      </c>
      <c r="E119" s="144" t="s">
        <v>192</v>
      </c>
      <c r="F119" s="145" t="s">
        <v>193</v>
      </c>
      <c r="G119" s="146" t="s">
        <v>148</v>
      </c>
      <c r="H119" s="147">
        <v>314</v>
      </c>
      <c r="I119" s="148"/>
      <c r="J119" s="149">
        <f>ROUND(I119*H119,2)</f>
        <v>0</v>
      </c>
      <c r="K119" s="145" t="s">
        <v>141</v>
      </c>
      <c r="L119" s="33"/>
      <c r="M119" s="150" t="s">
        <v>3</v>
      </c>
      <c r="N119" s="151" t="s">
        <v>43</v>
      </c>
      <c r="O119" s="53"/>
      <c r="P119" s="152">
        <f>O119*H119</f>
        <v>0</v>
      </c>
      <c r="Q119" s="152">
        <v>0</v>
      </c>
      <c r="R119" s="152">
        <f>Q119*H119</f>
        <v>0</v>
      </c>
      <c r="S119" s="152">
        <v>0</v>
      </c>
      <c r="T119" s="153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54" t="s">
        <v>142</v>
      </c>
      <c r="AT119" s="154" t="s">
        <v>137</v>
      </c>
      <c r="AU119" s="154" t="s">
        <v>81</v>
      </c>
      <c r="AY119" s="17" t="s">
        <v>135</v>
      </c>
      <c r="BE119" s="155">
        <f>IF(N119="základní",J119,0)</f>
        <v>0</v>
      </c>
      <c r="BF119" s="155">
        <f>IF(N119="snížená",J119,0)</f>
        <v>0</v>
      </c>
      <c r="BG119" s="155">
        <f>IF(N119="zákl. přenesená",J119,0)</f>
        <v>0</v>
      </c>
      <c r="BH119" s="155">
        <f>IF(N119="sníž. přenesená",J119,0)</f>
        <v>0</v>
      </c>
      <c r="BI119" s="155">
        <f>IF(N119="nulová",J119,0)</f>
        <v>0</v>
      </c>
      <c r="BJ119" s="17" t="s">
        <v>79</v>
      </c>
      <c r="BK119" s="155">
        <f>ROUND(I119*H119,2)</f>
        <v>0</v>
      </c>
      <c r="BL119" s="17" t="s">
        <v>142</v>
      </c>
      <c r="BM119" s="154" t="s">
        <v>194</v>
      </c>
    </row>
    <row r="120" spans="1:65" s="13" customFormat="1" ht="10" x14ac:dyDescent="0.2">
      <c r="B120" s="156"/>
      <c r="D120" s="157" t="s">
        <v>144</v>
      </c>
      <c r="E120" s="158" t="s">
        <v>3</v>
      </c>
      <c r="F120" s="159" t="s">
        <v>195</v>
      </c>
      <c r="H120" s="160">
        <v>314</v>
      </c>
      <c r="I120" s="161"/>
      <c r="L120" s="156"/>
      <c r="M120" s="162"/>
      <c r="N120" s="163"/>
      <c r="O120" s="163"/>
      <c r="P120" s="163"/>
      <c r="Q120" s="163"/>
      <c r="R120" s="163"/>
      <c r="S120" s="163"/>
      <c r="T120" s="164"/>
      <c r="AT120" s="158" t="s">
        <v>144</v>
      </c>
      <c r="AU120" s="158" t="s">
        <v>81</v>
      </c>
      <c r="AV120" s="13" t="s">
        <v>81</v>
      </c>
      <c r="AW120" s="13" t="s">
        <v>34</v>
      </c>
      <c r="AX120" s="13" t="s">
        <v>79</v>
      </c>
      <c r="AY120" s="158" t="s">
        <v>135</v>
      </c>
    </row>
    <row r="121" spans="1:65" s="2" customFormat="1" ht="34.5" x14ac:dyDescent="0.2">
      <c r="A121" s="32"/>
      <c r="B121" s="142"/>
      <c r="C121" s="143" t="s">
        <v>196</v>
      </c>
      <c r="D121" s="143" t="s">
        <v>137</v>
      </c>
      <c r="E121" s="144" t="s">
        <v>197</v>
      </c>
      <c r="F121" s="145" t="s">
        <v>198</v>
      </c>
      <c r="G121" s="146" t="s">
        <v>148</v>
      </c>
      <c r="H121" s="147">
        <v>314</v>
      </c>
      <c r="I121" s="148"/>
      <c r="J121" s="149">
        <f>ROUND(I121*H121,2)</f>
        <v>0</v>
      </c>
      <c r="K121" s="145" t="s">
        <v>141</v>
      </c>
      <c r="L121" s="33"/>
      <c r="M121" s="150" t="s">
        <v>3</v>
      </c>
      <c r="N121" s="151" t="s">
        <v>43</v>
      </c>
      <c r="O121" s="53"/>
      <c r="P121" s="152">
        <f>O121*H121</f>
        <v>0</v>
      </c>
      <c r="Q121" s="152">
        <v>0</v>
      </c>
      <c r="R121" s="152">
        <f>Q121*H121</f>
        <v>0</v>
      </c>
      <c r="S121" s="152">
        <v>0</v>
      </c>
      <c r="T121" s="153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54" t="s">
        <v>142</v>
      </c>
      <c r="AT121" s="154" t="s">
        <v>137</v>
      </c>
      <c r="AU121" s="154" t="s">
        <v>81</v>
      </c>
      <c r="AY121" s="17" t="s">
        <v>135</v>
      </c>
      <c r="BE121" s="155">
        <f>IF(N121="základní",J121,0)</f>
        <v>0</v>
      </c>
      <c r="BF121" s="155">
        <f>IF(N121="snížená",J121,0)</f>
        <v>0</v>
      </c>
      <c r="BG121" s="155">
        <f>IF(N121="zákl. přenesená",J121,0)</f>
        <v>0</v>
      </c>
      <c r="BH121" s="155">
        <f>IF(N121="sníž. přenesená",J121,0)</f>
        <v>0</v>
      </c>
      <c r="BI121" s="155">
        <f>IF(N121="nulová",J121,0)</f>
        <v>0</v>
      </c>
      <c r="BJ121" s="17" t="s">
        <v>79</v>
      </c>
      <c r="BK121" s="155">
        <f>ROUND(I121*H121,2)</f>
        <v>0</v>
      </c>
      <c r="BL121" s="17" t="s">
        <v>142</v>
      </c>
      <c r="BM121" s="154" t="s">
        <v>199</v>
      </c>
    </row>
    <row r="122" spans="1:65" s="13" customFormat="1" ht="10" x14ac:dyDescent="0.2">
      <c r="B122" s="156"/>
      <c r="D122" s="157" t="s">
        <v>144</v>
      </c>
      <c r="E122" s="158" t="s">
        <v>3</v>
      </c>
      <c r="F122" s="159" t="s">
        <v>195</v>
      </c>
      <c r="H122" s="160">
        <v>314</v>
      </c>
      <c r="I122" s="161"/>
      <c r="L122" s="156"/>
      <c r="M122" s="162"/>
      <c r="N122" s="163"/>
      <c r="O122" s="163"/>
      <c r="P122" s="163"/>
      <c r="Q122" s="163"/>
      <c r="R122" s="163"/>
      <c r="S122" s="163"/>
      <c r="T122" s="164"/>
      <c r="AT122" s="158" t="s">
        <v>144</v>
      </c>
      <c r="AU122" s="158" t="s">
        <v>81</v>
      </c>
      <c r="AV122" s="13" t="s">
        <v>81</v>
      </c>
      <c r="AW122" s="13" t="s">
        <v>34</v>
      </c>
      <c r="AX122" s="13" t="s">
        <v>79</v>
      </c>
      <c r="AY122" s="158" t="s">
        <v>135</v>
      </c>
    </row>
    <row r="123" spans="1:65" s="2" customFormat="1" ht="16.5" customHeight="1" x14ac:dyDescent="0.2">
      <c r="A123" s="32"/>
      <c r="B123" s="142"/>
      <c r="C123" s="173" t="s">
        <v>200</v>
      </c>
      <c r="D123" s="173" t="s">
        <v>201</v>
      </c>
      <c r="E123" s="174" t="s">
        <v>202</v>
      </c>
      <c r="F123" s="175" t="s">
        <v>203</v>
      </c>
      <c r="G123" s="176" t="s">
        <v>204</v>
      </c>
      <c r="H123" s="177">
        <v>7.85</v>
      </c>
      <c r="I123" s="178"/>
      <c r="J123" s="179">
        <f>ROUND(I123*H123,2)</f>
        <v>0</v>
      </c>
      <c r="K123" s="175" t="s">
        <v>141</v>
      </c>
      <c r="L123" s="180"/>
      <c r="M123" s="181" t="s">
        <v>3</v>
      </c>
      <c r="N123" s="182" t="s">
        <v>43</v>
      </c>
      <c r="O123" s="53"/>
      <c r="P123" s="152">
        <f>O123*H123</f>
        <v>0</v>
      </c>
      <c r="Q123" s="152">
        <v>1E-3</v>
      </c>
      <c r="R123" s="152">
        <f>Q123*H123</f>
        <v>7.8499999999999993E-3</v>
      </c>
      <c r="S123" s="152">
        <v>0</v>
      </c>
      <c r="T123" s="15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4" t="s">
        <v>177</v>
      </c>
      <c r="AT123" s="154" t="s">
        <v>201</v>
      </c>
      <c r="AU123" s="154" t="s">
        <v>81</v>
      </c>
      <c r="AY123" s="17" t="s">
        <v>135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7" t="s">
        <v>79</v>
      </c>
      <c r="BK123" s="155">
        <f>ROUND(I123*H123,2)</f>
        <v>0</v>
      </c>
      <c r="BL123" s="17" t="s">
        <v>142</v>
      </c>
      <c r="BM123" s="154" t="s">
        <v>205</v>
      </c>
    </row>
    <row r="124" spans="1:65" s="13" customFormat="1" ht="10" x14ac:dyDescent="0.2">
      <c r="B124" s="156"/>
      <c r="D124" s="157" t="s">
        <v>144</v>
      </c>
      <c r="E124" s="158" t="s">
        <v>3</v>
      </c>
      <c r="F124" s="159" t="s">
        <v>206</v>
      </c>
      <c r="H124" s="160">
        <v>7.85</v>
      </c>
      <c r="I124" s="161"/>
      <c r="L124" s="156"/>
      <c r="M124" s="162"/>
      <c r="N124" s="163"/>
      <c r="O124" s="163"/>
      <c r="P124" s="163"/>
      <c r="Q124" s="163"/>
      <c r="R124" s="163"/>
      <c r="S124" s="163"/>
      <c r="T124" s="164"/>
      <c r="AT124" s="158" t="s">
        <v>144</v>
      </c>
      <c r="AU124" s="158" t="s">
        <v>81</v>
      </c>
      <c r="AV124" s="13" t="s">
        <v>81</v>
      </c>
      <c r="AW124" s="13" t="s">
        <v>34</v>
      </c>
      <c r="AX124" s="13" t="s">
        <v>79</v>
      </c>
      <c r="AY124" s="158" t="s">
        <v>135</v>
      </c>
    </row>
    <row r="125" spans="1:65" s="2" customFormat="1" ht="34.5" x14ac:dyDescent="0.2">
      <c r="A125" s="32"/>
      <c r="B125" s="142"/>
      <c r="C125" s="143" t="s">
        <v>207</v>
      </c>
      <c r="D125" s="143" t="s">
        <v>137</v>
      </c>
      <c r="E125" s="144" t="s">
        <v>208</v>
      </c>
      <c r="F125" s="145" t="s">
        <v>209</v>
      </c>
      <c r="G125" s="146" t="s">
        <v>148</v>
      </c>
      <c r="H125" s="147">
        <v>157</v>
      </c>
      <c r="I125" s="148"/>
      <c r="J125" s="149">
        <f>ROUND(I125*H125,2)</f>
        <v>0</v>
      </c>
      <c r="K125" s="145" t="s">
        <v>141</v>
      </c>
      <c r="L125" s="33"/>
      <c r="M125" s="150" t="s">
        <v>3</v>
      </c>
      <c r="N125" s="151" t="s">
        <v>43</v>
      </c>
      <c r="O125" s="53"/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4" t="s">
        <v>142</v>
      </c>
      <c r="AT125" s="154" t="s">
        <v>137</v>
      </c>
      <c r="AU125" s="154" t="s">
        <v>81</v>
      </c>
      <c r="AY125" s="17" t="s">
        <v>135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7" t="s">
        <v>79</v>
      </c>
      <c r="BK125" s="155">
        <f>ROUND(I125*H125,2)</f>
        <v>0</v>
      </c>
      <c r="BL125" s="17" t="s">
        <v>142</v>
      </c>
      <c r="BM125" s="154" t="s">
        <v>210</v>
      </c>
    </row>
    <row r="126" spans="1:65" s="13" customFormat="1" ht="10" x14ac:dyDescent="0.2">
      <c r="B126" s="156"/>
      <c r="D126" s="157" t="s">
        <v>144</v>
      </c>
      <c r="E126" s="158" t="s">
        <v>3</v>
      </c>
      <c r="F126" s="159" t="s">
        <v>211</v>
      </c>
      <c r="H126" s="160">
        <v>157</v>
      </c>
      <c r="I126" s="161"/>
      <c r="L126" s="156"/>
      <c r="M126" s="162"/>
      <c r="N126" s="163"/>
      <c r="O126" s="163"/>
      <c r="P126" s="163"/>
      <c r="Q126" s="163"/>
      <c r="R126" s="163"/>
      <c r="S126" s="163"/>
      <c r="T126" s="164"/>
      <c r="AT126" s="158" t="s">
        <v>144</v>
      </c>
      <c r="AU126" s="158" t="s">
        <v>81</v>
      </c>
      <c r="AV126" s="13" t="s">
        <v>81</v>
      </c>
      <c r="AW126" s="13" t="s">
        <v>34</v>
      </c>
      <c r="AX126" s="13" t="s">
        <v>79</v>
      </c>
      <c r="AY126" s="158" t="s">
        <v>135</v>
      </c>
    </row>
    <row r="127" spans="1:65" s="2" customFormat="1" ht="16.5" customHeight="1" x14ac:dyDescent="0.2">
      <c r="A127" s="32"/>
      <c r="B127" s="142"/>
      <c r="C127" s="173" t="s">
        <v>9</v>
      </c>
      <c r="D127" s="173" t="s">
        <v>201</v>
      </c>
      <c r="E127" s="174" t="s">
        <v>212</v>
      </c>
      <c r="F127" s="175" t="s">
        <v>213</v>
      </c>
      <c r="G127" s="176" t="s">
        <v>204</v>
      </c>
      <c r="H127" s="177">
        <v>3.9249999999999998</v>
      </c>
      <c r="I127" s="178"/>
      <c r="J127" s="179">
        <f>ROUND(I127*H127,2)</f>
        <v>0</v>
      </c>
      <c r="K127" s="175" t="s">
        <v>141</v>
      </c>
      <c r="L127" s="180"/>
      <c r="M127" s="181" t="s">
        <v>3</v>
      </c>
      <c r="N127" s="182" t="s">
        <v>43</v>
      </c>
      <c r="O127" s="53"/>
      <c r="P127" s="152">
        <f>O127*H127</f>
        <v>0</v>
      </c>
      <c r="Q127" s="152">
        <v>1E-3</v>
      </c>
      <c r="R127" s="152">
        <f>Q127*H127</f>
        <v>3.9249999999999997E-3</v>
      </c>
      <c r="S127" s="152">
        <v>0</v>
      </c>
      <c r="T127" s="15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4" t="s">
        <v>177</v>
      </c>
      <c r="AT127" s="154" t="s">
        <v>201</v>
      </c>
      <c r="AU127" s="154" t="s">
        <v>81</v>
      </c>
      <c r="AY127" s="17" t="s">
        <v>135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7" t="s">
        <v>79</v>
      </c>
      <c r="BK127" s="155">
        <f>ROUND(I127*H127,2)</f>
        <v>0</v>
      </c>
      <c r="BL127" s="17" t="s">
        <v>142</v>
      </c>
      <c r="BM127" s="154" t="s">
        <v>214</v>
      </c>
    </row>
    <row r="128" spans="1:65" s="13" customFormat="1" ht="10" x14ac:dyDescent="0.2">
      <c r="B128" s="156"/>
      <c r="D128" s="157" t="s">
        <v>144</v>
      </c>
      <c r="E128" s="158" t="s">
        <v>3</v>
      </c>
      <c r="F128" s="159" t="s">
        <v>215</v>
      </c>
      <c r="H128" s="160">
        <v>3.9249999999999998</v>
      </c>
      <c r="I128" s="161"/>
      <c r="L128" s="156"/>
      <c r="M128" s="162"/>
      <c r="N128" s="163"/>
      <c r="O128" s="163"/>
      <c r="P128" s="163"/>
      <c r="Q128" s="163"/>
      <c r="R128" s="163"/>
      <c r="S128" s="163"/>
      <c r="T128" s="164"/>
      <c r="AT128" s="158" t="s">
        <v>144</v>
      </c>
      <c r="AU128" s="158" t="s">
        <v>81</v>
      </c>
      <c r="AV128" s="13" t="s">
        <v>81</v>
      </c>
      <c r="AW128" s="13" t="s">
        <v>34</v>
      </c>
      <c r="AX128" s="13" t="s">
        <v>79</v>
      </c>
      <c r="AY128" s="158" t="s">
        <v>135</v>
      </c>
    </row>
    <row r="129" spans="1:65" s="2" customFormat="1" ht="33" customHeight="1" x14ac:dyDescent="0.2">
      <c r="A129" s="32"/>
      <c r="B129" s="142"/>
      <c r="C129" s="143" t="s">
        <v>216</v>
      </c>
      <c r="D129" s="143" t="s">
        <v>137</v>
      </c>
      <c r="E129" s="144" t="s">
        <v>217</v>
      </c>
      <c r="F129" s="145" t="s">
        <v>218</v>
      </c>
      <c r="G129" s="146" t="s">
        <v>148</v>
      </c>
      <c r="H129" s="147">
        <v>1600</v>
      </c>
      <c r="I129" s="148"/>
      <c r="J129" s="149">
        <f>ROUND(I129*H129,2)</f>
        <v>0</v>
      </c>
      <c r="K129" s="145" t="s">
        <v>141</v>
      </c>
      <c r="L129" s="33"/>
      <c r="M129" s="150" t="s">
        <v>3</v>
      </c>
      <c r="N129" s="151" t="s">
        <v>43</v>
      </c>
      <c r="O129" s="53"/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4" t="s">
        <v>142</v>
      </c>
      <c r="AT129" s="154" t="s">
        <v>137</v>
      </c>
      <c r="AU129" s="154" t="s">
        <v>81</v>
      </c>
      <c r="AY129" s="17" t="s">
        <v>135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7" t="s">
        <v>79</v>
      </c>
      <c r="BK129" s="155">
        <f>ROUND(I129*H129,2)</f>
        <v>0</v>
      </c>
      <c r="BL129" s="17" t="s">
        <v>142</v>
      </c>
      <c r="BM129" s="154" t="s">
        <v>219</v>
      </c>
    </row>
    <row r="130" spans="1:65" s="13" customFormat="1" ht="10" x14ac:dyDescent="0.2">
      <c r="B130" s="156"/>
      <c r="D130" s="157" t="s">
        <v>144</v>
      </c>
      <c r="E130" s="158" t="s">
        <v>3</v>
      </c>
      <c r="F130" s="159" t="s">
        <v>220</v>
      </c>
      <c r="H130" s="160">
        <v>1600</v>
      </c>
      <c r="I130" s="161"/>
      <c r="L130" s="156"/>
      <c r="M130" s="162"/>
      <c r="N130" s="163"/>
      <c r="O130" s="163"/>
      <c r="P130" s="163"/>
      <c r="Q130" s="163"/>
      <c r="R130" s="163"/>
      <c r="S130" s="163"/>
      <c r="T130" s="164"/>
      <c r="AT130" s="158" t="s">
        <v>144</v>
      </c>
      <c r="AU130" s="158" t="s">
        <v>81</v>
      </c>
      <c r="AV130" s="13" t="s">
        <v>81</v>
      </c>
      <c r="AW130" s="13" t="s">
        <v>34</v>
      </c>
      <c r="AX130" s="13" t="s">
        <v>79</v>
      </c>
      <c r="AY130" s="158" t="s">
        <v>135</v>
      </c>
    </row>
    <row r="131" spans="1:65" s="2" customFormat="1" ht="46" x14ac:dyDescent="0.2">
      <c r="A131" s="32"/>
      <c r="B131" s="142"/>
      <c r="C131" s="143" t="s">
        <v>221</v>
      </c>
      <c r="D131" s="143" t="s">
        <v>137</v>
      </c>
      <c r="E131" s="144" t="s">
        <v>222</v>
      </c>
      <c r="F131" s="145" t="s">
        <v>223</v>
      </c>
      <c r="G131" s="146" t="s">
        <v>148</v>
      </c>
      <c r="H131" s="147">
        <v>3300</v>
      </c>
      <c r="I131" s="148"/>
      <c r="J131" s="149">
        <f>ROUND(I131*H131,2)</f>
        <v>0</v>
      </c>
      <c r="K131" s="145" t="s">
        <v>141</v>
      </c>
      <c r="L131" s="33"/>
      <c r="M131" s="150" t="s">
        <v>3</v>
      </c>
      <c r="N131" s="151" t="s">
        <v>43</v>
      </c>
      <c r="O131" s="53"/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4" t="s">
        <v>142</v>
      </c>
      <c r="AT131" s="154" t="s">
        <v>137</v>
      </c>
      <c r="AU131" s="154" t="s">
        <v>81</v>
      </c>
      <c r="AY131" s="17" t="s">
        <v>135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7" t="s">
        <v>79</v>
      </c>
      <c r="BK131" s="155">
        <f>ROUND(I131*H131,2)</f>
        <v>0</v>
      </c>
      <c r="BL131" s="17" t="s">
        <v>142</v>
      </c>
      <c r="BM131" s="154" t="s">
        <v>224</v>
      </c>
    </row>
    <row r="132" spans="1:65" s="13" customFormat="1" ht="10" x14ac:dyDescent="0.2">
      <c r="B132" s="156"/>
      <c r="D132" s="157" t="s">
        <v>144</v>
      </c>
      <c r="E132" s="158" t="s">
        <v>3</v>
      </c>
      <c r="F132" s="159" t="s">
        <v>225</v>
      </c>
      <c r="H132" s="160">
        <v>3300</v>
      </c>
      <c r="I132" s="161"/>
      <c r="L132" s="156"/>
      <c r="M132" s="162"/>
      <c r="N132" s="163"/>
      <c r="O132" s="163"/>
      <c r="P132" s="163"/>
      <c r="Q132" s="163"/>
      <c r="R132" s="163"/>
      <c r="S132" s="163"/>
      <c r="T132" s="164"/>
      <c r="AT132" s="158" t="s">
        <v>144</v>
      </c>
      <c r="AU132" s="158" t="s">
        <v>81</v>
      </c>
      <c r="AV132" s="13" t="s">
        <v>81</v>
      </c>
      <c r="AW132" s="13" t="s">
        <v>34</v>
      </c>
      <c r="AX132" s="13" t="s">
        <v>79</v>
      </c>
      <c r="AY132" s="158" t="s">
        <v>135</v>
      </c>
    </row>
    <row r="133" spans="1:65" s="2" customFormat="1" ht="34.5" x14ac:dyDescent="0.2">
      <c r="A133" s="32"/>
      <c r="B133" s="142"/>
      <c r="C133" s="143" t="s">
        <v>226</v>
      </c>
      <c r="D133" s="143" t="s">
        <v>137</v>
      </c>
      <c r="E133" s="144" t="s">
        <v>227</v>
      </c>
      <c r="F133" s="145" t="s">
        <v>228</v>
      </c>
      <c r="G133" s="146" t="s">
        <v>148</v>
      </c>
      <c r="H133" s="147">
        <v>2386.4</v>
      </c>
      <c r="I133" s="148"/>
      <c r="J133" s="149">
        <f>ROUND(I133*H133,2)</f>
        <v>0</v>
      </c>
      <c r="K133" s="145" t="s">
        <v>141</v>
      </c>
      <c r="L133" s="33"/>
      <c r="M133" s="150" t="s">
        <v>3</v>
      </c>
      <c r="N133" s="151" t="s">
        <v>43</v>
      </c>
      <c r="O133" s="53"/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4" t="s">
        <v>142</v>
      </c>
      <c r="AT133" s="154" t="s">
        <v>137</v>
      </c>
      <c r="AU133" s="154" t="s">
        <v>81</v>
      </c>
      <c r="AY133" s="17" t="s">
        <v>135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7" t="s">
        <v>79</v>
      </c>
      <c r="BK133" s="155">
        <f>ROUND(I133*H133,2)</f>
        <v>0</v>
      </c>
      <c r="BL133" s="17" t="s">
        <v>142</v>
      </c>
      <c r="BM133" s="154" t="s">
        <v>229</v>
      </c>
    </row>
    <row r="134" spans="1:65" s="13" customFormat="1" ht="10" x14ac:dyDescent="0.2">
      <c r="B134" s="156"/>
      <c r="D134" s="157" t="s">
        <v>144</v>
      </c>
      <c r="E134" s="158" t="s">
        <v>3</v>
      </c>
      <c r="F134" s="159" t="s">
        <v>230</v>
      </c>
      <c r="H134" s="160">
        <v>2386.4</v>
      </c>
      <c r="I134" s="161"/>
      <c r="L134" s="156"/>
      <c r="M134" s="162"/>
      <c r="N134" s="163"/>
      <c r="O134" s="163"/>
      <c r="P134" s="163"/>
      <c r="Q134" s="163"/>
      <c r="R134" s="163"/>
      <c r="S134" s="163"/>
      <c r="T134" s="164"/>
      <c r="AT134" s="158" t="s">
        <v>144</v>
      </c>
      <c r="AU134" s="158" t="s">
        <v>81</v>
      </c>
      <c r="AV134" s="13" t="s">
        <v>81</v>
      </c>
      <c r="AW134" s="13" t="s">
        <v>34</v>
      </c>
      <c r="AX134" s="13" t="s">
        <v>79</v>
      </c>
      <c r="AY134" s="158" t="s">
        <v>135</v>
      </c>
    </row>
    <row r="135" spans="1:65" s="2" customFormat="1" ht="34.5" x14ac:dyDescent="0.2">
      <c r="A135" s="32"/>
      <c r="B135" s="142"/>
      <c r="C135" s="143" t="s">
        <v>231</v>
      </c>
      <c r="D135" s="143" t="s">
        <v>137</v>
      </c>
      <c r="E135" s="144" t="s">
        <v>232</v>
      </c>
      <c r="F135" s="145" t="s">
        <v>233</v>
      </c>
      <c r="G135" s="146" t="s">
        <v>148</v>
      </c>
      <c r="H135" s="147">
        <v>157</v>
      </c>
      <c r="I135" s="148"/>
      <c r="J135" s="149">
        <f>ROUND(I135*H135,2)</f>
        <v>0</v>
      </c>
      <c r="K135" s="145" t="s">
        <v>141</v>
      </c>
      <c r="L135" s="33"/>
      <c r="M135" s="150" t="s">
        <v>3</v>
      </c>
      <c r="N135" s="151" t="s">
        <v>43</v>
      </c>
      <c r="O135" s="53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4" t="s">
        <v>142</v>
      </c>
      <c r="AT135" s="154" t="s">
        <v>137</v>
      </c>
      <c r="AU135" s="154" t="s">
        <v>81</v>
      </c>
      <c r="AY135" s="17" t="s">
        <v>135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7" t="s">
        <v>79</v>
      </c>
      <c r="BK135" s="155">
        <f>ROUND(I135*H135,2)</f>
        <v>0</v>
      </c>
      <c r="BL135" s="17" t="s">
        <v>142</v>
      </c>
      <c r="BM135" s="154" t="s">
        <v>234</v>
      </c>
    </row>
    <row r="136" spans="1:65" s="13" customFormat="1" ht="10" x14ac:dyDescent="0.2">
      <c r="B136" s="156"/>
      <c r="D136" s="157" t="s">
        <v>144</v>
      </c>
      <c r="E136" s="158" t="s">
        <v>3</v>
      </c>
      <c r="F136" s="159" t="s">
        <v>211</v>
      </c>
      <c r="H136" s="160">
        <v>157</v>
      </c>
      <c r="I136" s="161"/>
      <c r="L136" s="156"/>
      <c r="M136" s="162"/>
      <c r="N136" s="163"/>
      <c r="O136" s="163"/>
      <c r="P136" s="163"/>
      <c r="Q136" s="163"/>
      <c r="R136" s="163"/>
      <c r="S136" s="163"/>
      <c r="T136" s="164"/>
      <c r="AT136" s="158" t="s">
        <v>144</v>
      </c>
      <c r="AU136" s="158" t="s">
        <v>81</v>
      </c>
      <c r="AV136" s="13" t="s">
        <v>81</v>
      </c>
      <c r="AW136" s="13" t="s">
        <v>34</v>
      </c>
      <c r="AX136" s="13" t="s">
        <v>79</v>
      </c>
      <c r="AY136" s="158" t="s">
        <v>135</v>
      </c>
    </row>
    <row r="137" spans="1:65" s="12" customFormat="1" ht="22.75" customHeight="1" x14ac:dyDescent="0.25">
      <c r="B137" s="129"/>
      <c r="D137" s="130" t="s">
        <v>71</v>
      </c>
      <c r="E137" s="140" t="s">
        <v>81</v>
      </c>
      <c r="F137" s="140" t="s">
        <v>235</v>
      </c>
      <c r="I137" s="132"/>
      <c r="J137" s="141">
        <f>BK137</f>
        <v>0</v>
      </c>
      <c r="L137" s="129"/>
      <c r="M137" s="134"/>
      <c r="N137" s="135"/>
      <c r="O137" s="135"/>
      <c r="P137" s="136">
        <f>SUM(P138:P141)</f>
        <v>0</v>
      </c>
      <c r="Q137" s="135"/>
      <c r="R137" s="136">
        <f>SUM(R138:R141)</f>
        <v>45.977600000000002</v>
      </c>
      <c r="S137" s="135"/>
      <c r="T137" s="137">
        <f>SUM(T138:T141)</f>
        <v>0</v>
      </c>
      <c r="AR137" s="130" t="s">
        <v>79</v>
      </c>
      <c r="AT137" s="138" t="s">
        <v>71</v>
      </c>
      <c r="AU137" s="138" t="s">
        <v>79</v>
      </c>
      <c r="AY137" s="130" t="s">
        <v>135</v>
      </c>
      <c r="BK137" s="139">
        <f>SUM(BK138:BK141)</f>
        <v>0</v>
      </c>
    </row>
    <row r="138" spans="1:65" s="2" customFormat="1" ht="44.25" customHeight="1" x14ac:dyDescent="0.2">
      <c r="A138" s="32"/>
      <c r="B138" s="142"/>
      <c r="C138" s="143" t="s">
        <v>236</v>
      </c>
      <c r="D138" s="143" t="s">
        <v>137</v>
      </c>
      <c r="E138" s="144" t="s">
        <v>237</v>
      </c>
      <c r="F138" s="145" t="s">
        <v>238</v>
      </c>
      <c r="G138" s="146" t="s">
        <v>162</v>
      </c>
      <c r="H138" s="147">
        <v>432</v>
      </c>
      <c r="I138" s="148"/>
      <c r="J138" s="149">
        <f>ROUND(I138*H138,2)</f>
        <v>0</v>
      </c>
      <c r="K138" s="145" t="s">
        <v>141</v>
      </c>
      <c r="L138" s="33"/>
      <c r="M138" s="150" t="s">
        <v>3</v>
      </c>
      <c r="N138" s="151" t="s">
        <v>43</v>
      </c>
      <c r="O138" s="53"/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4" t="s">
        <v>142</v>
      </c>
      <c r="AT138" s="154" t="s">
        <v>137</v>
      </c>
      <c r="AU138" s="154" t="s">
        <v>81</v>
      </c>
      <c r="AY138" s="17" t="s">
        <v>135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7" t="s">
        <v>79</v>
      </c>
      <c r="BK138" s="155">
        <f>ROUND(I138*H138,2)</f>
        <v>0</v>
      </c>
      <c r="BL138" s="17" t="s">
        <v>142</v>
      </c>
      <c r="BM138" s="154" t="s">
        <v>239</v>
      </c>
    </row>
    <row r="139" spans="1:65" s="13" customFormat="1" ht="10" x14ac:dyDescent="0.2">
      <c r="B139" s="156"/>
      <c r="D139" s="157" t="s">
        <v>144</v>
      </c>
      <c r="E139" s="158" t="s">
        <v>3</v>
      </c>
      <c r="F139" s="159" t="s">
        <v>240</v>
      </c>
      <c r="H139" s="160">
        <v>432</v>
      </c>
      <c r="I139" s="161"/>
      <c r="L139" s="156"/>
      <c r="M139" s="162"/>
      <c r="N139" s="163"/>
      <c r="O139" s="163"/>
      <c r="P139" s="163"/>
      <c r="Q139" s="163"/>
      <c r="R139" s="163"/>
      <c r="S139" s="163"/>
      <c r="T139" s="164"/>
      <c r="AT139" s="158" t="s">
        <v>144</v>
      </c>
      <c r="AU139" s="158" t="s">
        <v>81</v>
      </c>
      <c r="AV139" s="13" t="s">
        <v>81</v>
      </c>
      <c r="AW139" s="13" t="s">
        <v>34</v>
      </c>
      <c r="AX139" s="13" t="s">
        <v>79</v>
      </c>
      <c r="AY139" s="158" t="s">
        <v>135</v>
      </c>
    </row>
    <row r="140" spans="1:65" s="2" customFormat="1" ht="66.75" customHeight="1" x14ac:dyDescent="0.2">
      <c r="A140" s="32"/>
      <c r="B140" s="142"/>
      <c r="C140" s="143" t="s">
        <v>8</v>
      </c>
      <c r="D140" s="143" t="s">
        <v>137</v>
      </c>
      <c r="E140" s="144" t="s">
        <v>241</v>
      </c>
      <c r="F140" s="145" t="s">
        <v>242</v>
      </c>
      <c r="G140" s="146" t="s">
        <v>243</v>
      </c>
      <c r="H140" s="147">
        <v>160</v>
      </c>
      <c r="I140" s="148"/>
      <c r="J140" s="149">
        <f>ROUND(I140*H140,2)</f>
        <v>0</v>
      </c>
      <c r="K140" s="145" t="s">
        <v>141</v>
      </c>
      <c r="L140" s="33"/>
      <c r="M140" s="150" t="s">
        <v>3</v>
      </c>
      <c r="N140" s="151" t="s">
        <v>43</v>
      </c>
      <c r="O140" s="53"/>
      <c r="P140" s="152">
        <f>O140*H140</f>
        <v>0</v>
      </c>
      <c r="Q140" s="152">
        <v>0.28736</v>
      </c>
      <c r="R140" s="152">
        <f>Q140*H140</f>
        <v>45.977600000000002</v>
      </c>
      <c r="S140" s="152">
        <v>0</v>
      </c>
      <c r="T140" s="15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4" t="s">
        <v>142</v>
      </c>
      <c r="AT140" s="154" t="s">
        <v>137</v>
      </c>
      <c r="AU140" s="154" t="s">
        <v>81</v>
      </c>
      <c r="AY140" s="17" t="s">
        <v>135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7" t="s">
        <v>79</v>
      </c>
      <c r="BK140" s="155">
        <f>ROUND(I140*H140,2)</f>
        <v>0</v>
      </c>
      <c r="BL140" s="17" t="s">
        <v>142</v>
      </c>
      <c r="BM140" s="154" t="s">
        <v>244</v>
      </c>
    </row>
    <row r="141" spans="1:65" s="13" customFormat="1" ht="10" x14ac:dyDescent="0.2">
      <c r="B141" s="156"/>
      <c r="D141" s="157" t="s">
        <v>144</v>
      </c>
      <c r="E141" s="158" t="s">
        <v>3</v>
      </c>
      <c r="F141" s="159" t="s">
        <v>245</v>
      </c>
      <c r="H141" s="160">
        <v>160</v>
      </c>
      <c r="I141" s="161"/>
      <c r="L141" s="156"/>
      <c r="M141" s="162"/>
      <c r="N141" s="163"/>
      <c r="O141" s="163"/>
      <c r="P141" s="163"/>
      <c r="Q141" s="163"/>
      <c r="R141" s="163"/>
      <c r="S141" s="163"/>
      <c r="T141" s="164"/>
      <c r="AT141" s="158" t="s">
        <v>144</v>
      </c>
      <c r="AU141" s="158" t="s">
        <v>81</v>
      </c>
      <c r="AV141" s="13" t="s">
        <v>81</v>
      </c>
      <c r="AW141" s="13" t="s">
        <v>34</v>
      </c>
      <c r="AX141" s="13" t="s">
        <v>79</v>
      </c>
      <c r="AY141" s="158" t="s">
        <v>135</v>
      </c>
    </row>
    <row r="142" spans="1:65" s="12" customFormat="1" ht="22.75" customHeight="1" x14ac:dyDescent="0.25">
      <c r="B142" s="129"/>
      <c r="D142" s="130" t="s">
        <v>71</v>
      </c>
      <c r="E142" s="140" t="s">
        <v>142</v>
      </c>
      <c r="F142" s="140" t="s">
        <v>246</v>
      </c>
      <c r="I142" s="132"/>
      <c r="J142" s="141">
        <f>BK142</f>
        <v>0</v>
      </c>
      <c r="L142" s="129"/>
      <c r="M142" s="134"/>
      <c r="N142" s="135"/>
      <c r="O142" s="135"/>
      <c r="P142" s="136">
        <f>SUM(P143:P150)</f>
        <v>0</v>
      </c>
      <c r="Q142" s="135"/>
      <c r="R142" s="136">
        <f>SUM(R143:R150)</f>
        <v>1209.3904</v>
      </c>
      <c r="S142" s="135"/>
      <c r="T142" s="137">
        <f>SUM(T143:T150)</f>
        <v>0</v>
      </c>
      <c r="AR142" s="130" t="s">
        <v>79</v>
      </c>
      <c r="AT142" s="138" t="s">
        <v>71</v>
      </c>
      <c r="AU142" s="138" t="s">
        <v>79</v>
      </c>
      <c r="AY142" s="130" t="s">
        <v>135</v>
      </c>
      <c r="BK142" s="139">
        <f>SUM(BK143:BK150)</f>
        <v>0</v>
      </c>
    </row>
    <row r="143" spans="1:65" s="2" customFormat="1" ht="34.5" x14ac:dyDescent="0.2">
      <c r="A143" s="32"/>
      <c r="B143" s="142"/>
      <c r="C143" s="143" t="s">
        <v>247</v>
      </c>
      <c r="D143" s="143" t="s">
        <v>137</v>
      </c>
      <c r="E143" s="144" t="s">
        <v>248</v>
      </c>
      <c r="F143" s="145" t="s">
        <v>249</v>
      </c>
      <c r="G143" s="146" t="s">
        <v>162</v>
      </c>
      <c r="H143" s="147">
        <v>265.60000000000002</v>
      </c>
      <c r="I143" s="148"/>
      <c r="J143" s="149">
        <f>ROUND(I143*H143,2)</f>
        <v>0</v>
      </c>
      <c r="K143" s="145" t="s">
        <v>141</v>
      </c>
      <c r="L143" s="33"/>
      <c r="M143" s="150" t="s">
        <v>3</v>
      </c>
      <c r="N143" s="151" t="s">
        <v>43</v>
      </c>
      <c r="O143" s="53"/>
      <c r="P143" s="152">
        <f>O143*H143</f>
        <v>0</v>
      </c>
      <c r="Q143" s="152">
        <v>2.0874999999999999</v>
      </c>
      <c r="R143" s="152">
        <f>Q143*H143</f>
        <v>554.44000000000005</v>
      </c>
      <c r="S143" s="152">
        <v>0</v>
      </c>
      <c r="T143" s="153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4" t="s">
        <v>142</v>
      </c>
      <c r="AT143" s="154" t="s">
        <v>137</v>
      </c>
      <c r="AU143" s="154" t="s">
        <v>81</v>
      </c>
      <c r="AY143" s="17" t="s">
        <v>135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7" t="s">
        <v>79</v>
      </c>
      <c r="BK143" s="155">
        <f>ROUND(I143*H143,2)</f>
        <v>0</v>
      </c>
      <c r="BL143" s="17" t="s">
        <v>142</v>
      </c>
      <c r="BM143" s="154" t="s">
        <v>250</v>
      </c>
    </row>
    <row r="144" spans="1:65" s="13" customFormat="1" ht="10" x14ac:dyDescent="0.2">
      <c r="B144" s="156"/>
      <c r="D144" s="157" t="s">
        <v>144</v>
      </c>
      <c r="E144" s="158" t="s">
        <v>3</v>
      </c>
      <c r="F144" s="159" t="s">
        <v>251</v>
      </c>
      <c r="H144" s="160">
        <v>80</v>
      </c>
      <c r="I144" s="161"/>
      <c r="L144" s="156"/>
      <c r="M144" s="162"/>
      <c r="N144" s="163"/>
      <c r="O144" s="163"/>
      <c r="P144" s="163"/>
      <c r="Q144" s="163"/>
      <c r="R144" s="163"/>
      <c r="S144" s="163"/>
      <c r="T144" s="164"/>
      <c r="AT144" s="158" t="s">
        <v>144</v>
      </c>
      <c r="AU144" s="158" t="s">
        <v>81</v>
      </c>
      <c r="AV144" s="13" t="s">
        <v>81</v>
      </c>
      <c r="AW144" s="13" t="s">
        <v>34</v>
      </c>
      <c r="AX144" s="13" t="s">
        <v>72</v>
      </c>
      <c r="AY144" s="158" t="s">
        <v>135</v>
      </c>
    </row>
    <row r="145" spans="1:65" s="13" customFormat="1" ht="10" x14ac:dyDescent="0.2">
      <c r="B145" s="156"/>
      <c r="D145" s="157" t="s">
        <v>144</v>
      </c>
      <c r="E145" s="158" t="s">
        <v>3</v>
      </c>
      <c r="F145" s="159" t="s">
        <v>252</v>
      </c>
      <c r="H145" s="160">
        <v>185.6</v>
      </c>
      <c r="I145" s="161"/>
      <c r="L145" s="156"/>
      <c r="M145" s="162"/>
      <c r="N145" s="163"/>
      <c r="O145" s="163"/>
      <c r="P145" s="163"/>
      <c r="Q145" s="163"/>
      <c r="R145" s="163"/>
      <c r="S145" s="163"/>
      <c r="T145" s="164"/>
      <c r="AT145" s="158" t="s">
        <v>144</v>
      </c>
      <c r="AU145" s="158" t="s">
        <v>81</v>
      </c>
      <c r="AV145" s="13" t="s">
        <v>81</v>
      </c>
      <c r="AW145" s="13" t="s">
        <v>34</v>
      </c>
      <c r="AX145" s="13" t="s">
        <v>72</v>
      </c>
      <c r="AY145" s="158" t="s">
        <v>135</v>
      </c>
    </row>
    <row r="146" spans="1:65" s="14" customFormat="1" ht="10" x14ac:dyDescent="0.2">
      <c r="B146" s="165"/>
      <c r="D146" s="157" t="s">
        <v>144</v>
      </c>
      <c r="E146" s="166" t="s">
        <v>3</v>
      </c>
      <c r="F146" s="167" t="s">
        <v>253</v>
      </c>
      <c r="H146" s="168">
        <v>265.60000000000002</v>
      </c>
      <c r="I146" s="169"/>
      <c r="L146" s="165"/>
      <c r="M146" s="170"/>
      <c r="N146" s="171"/>
      <c r="O146" s="171"/>
      <c r="P146" s="171"/>
      <c r="Q146" s="171"/>
      <c r="R146" s="171"/>
      <c r="S146" s="171"/>
      <c r="T146" s="172"/>
      <c r="AT146" s="166" t="s">
        <v>144</v>
      </c>
      <c r="AU146" s="166" t="s">
        <v>81</v>
      </c>
      <c r="AV146" s="14" t="s">
        <v>142</v>
      </c>
      <c r="AW146" s="14" t="s">
        <v>34</v>
      </c>
      <c r="AX146" s="14" t="s">
        <v>79</v>
      </c>
      <c r="AY146" s="166" t="s">
        <v>135</v>
      </c>
    </row>
    <row r="147" spans="1:65" s="2" customFormat="1" ht="34.5" x14ac:dyDescent="0.2">
      <c r="A147" s="32"/>
      <c r="B147" s="142"/>
      <c r="C147" s="143" t="s">
        <v>254</v>
      </c>
      <c r="D147" s="143" t="s">
        <v>137</v>
      </c>
      <c r="E147" s="144" t="s">
        <v>255</v>
      </c>
      <c r="F147" s="145" t="s">
        <v>256</v>
      </c>
      <c r="G147" s="146" t="s">
        <v>162</v>
      </c>
      <c r="H147" s="147">
        <v>328</v>
      </c>
      <c r="I147" s="148"/>
      <c r="J147" s="149">
        <f>ROUND(I147*H147,2)</f>
        <v>0</v>
      </c>
      <c r="K147" s="145" t="s">
        <v>141</v>
      </c>
      <c r="L147" s="33"/>
      <c r="M147" s="150" t="s">
        <v>3</v>
      </c>
      <c r="N147" s="151" t="s">
        <v>43</v>
      </c>
      <c r="O147" s="53"/>
      <c r="P147" s="152">
        <f>O147*H147</f>
        <v>0</v>
      </c>
      <c r="Q147" s="152">
        <v>1.9967999999999999</v>
      </c>
      <c r="R147" s="152">
        <f>Q147*H147</f>
        <v>654.95039999999995</v>
      </c>
      <c r="S147" s="152">
        <v>0</v>
      </c>
      <c r="T147" s="153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4" t="s">
        <v>142</v>
      </c>
      <c r="AT147" s="154" t="s">
        <v>137</v>
      </c>
      <c r="AU147" s="154" t="s">
        <v>81</v>
      </c>
      <c r="AY147" s="17" t="s">
        <v>135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7" t="s">
        <v>79</v>
      </c>
      <c r="BK147" s="155">
        <f>ROUND(I147*H147,2)</f>
        <v>0</v>
      </c>
      <c r="BL147" s="17" t="s">
        <v>142</v>
      </c>
      <c r="BM147" s="154" t="s">
        <v>257</v>
      </c>
    </row>
    <row r="148" spans="1:65" s="13" customFormat="1" ht="10" x14ac:dyDescent="0.2">
      <c r="B148" s="156"/>
      <c r="D148" s="157" t="s">
        <v>144</v>
      </c>
      <c r="E148" s="158" t="s">
        <v>3</v>
      </c>
      <c r="F148" s="159" t="s">
        <v>258</v>
      </c>
      <c r="H148" s="160">
        <v>328</v>
      </c>
      <c r="I148" s="161"/>
      <c r="L148" s="156"/>
      <c r="M148" s="162"/>
      <c r="N148" s="163"/>
      <c r="O148" s="163"/>
      <c r="P148" s="163"/>
      <c r="Q148" s="163"/>
      <c r="R148" s="163"/>
      <c r="S148" s="163"/>
      <c r="T148" s="164"/>
      <c r="AT148" s="158" t="s">
        <v>144</v>
      </c>
      <c r="AU148" s="158" t="s">
        <v>81</v>
      </c>
      <c r="AV148" s="13" t="s">
        <v>81</v>
      </c>
      <c r="AW148" s="13" t="s">
        <v>34</v>
      </c>
      <c r="AX148" s="13" t="s">
        <v>79</v>
      </c>
      <c r="AY148" s="158" t="s">
        <v>135</v>
      </c>
    </row>
    <row r="149" spans="1:65" s="2" customFormat="1" ht="23" x14ac:dyDescent="0.2">
      <c r="A149" s="32"/>
      <c r="B149" s="142"/>
      <c r="C149" s="143" t="s">
        <v>259</v>
      </c>
      <c r="D149" s="143" t="s">
        <v>137</v>
      </c>
      <c r="E149" s="144" t="s">
        <v>260</v>
      </c>
      <c r="F149" s="145" t="s">
        <v>261</v>
      </c>
      <c r="G149" s="146" t="s">
        <v>148</v>
      </c>
      <c r="H149" s="147">
        <v>1008</v>
      </c>
      <c r="I149" s="148"/>
      <c r="J149" s="149">
        <f>ROUND(I149*H149,2)</f>
        <v>0</v>
      </c>
      <c r="K149" s="145" t="s">
        <v>141</v>
      </c>
      <c r="L149" s="33"/>
      <c r="M149" s="150" t="s">
        <v>3</v>
      </c>
      <c r="N149" s="151" t="s">
        <v>43</v>
      </c>
      <c r="O149" s="53"/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4" t="s">
        <v>142</v>
      </c>
      <c r="AT149" s="154" t="s">
        <v>137</v>
      </c>
      <c r="AU149" s="154" t="s">
        <v>81</v>
      </c>
      <c r="AY149" s="17" t="s">
        <v>135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7" t="s">
        <v>79</v>
      </c>
      <c r="BK149" s="155">
        <f>ROUND(I149*H149,2)</f>
        <v>0</v>
      </c>
      <c r="BL149" s="17" t="s">
        <v>142</v>
      </c>
      <c r="BM149" s="154" t="s">
        <v>262</v>
      </c>
    </row>
    <row r="150" spans="1:65" s="13" customFormat="1" ht="10" x14ac:dyDescent="0.2">
      <c r="B150" s="156"/>
      <c r="D150" s="157" t="s">
        <v>144</v>
      </c>
      <c r="E150" s="158" t="s">
        <v>3</v>
      </c>
      <c r="F150" s="159" t="s">
        <v>263</v>
      </c>
      <c r="H150" s="160">
        <v>1008</v>
      </c>
      <c r="I150" s="161"/>
      <c r="L150" s="156"/>
      <c r="M150" s="162"/>
      <c r="N150" s="163"/>
      <c r="O150" s="163"/>
      <c r="P150" s="163"/>
      <c r="Q150" s="163"/>
      <c r="R150" s="163"/>
      <c r="S150" s="163"/>
      <c r="T150" s="164"/>
      <c r="AT150" s="158" t="s">
        <v>144</v>
      </c>
      <c r="AU150" s="158" t="s">
        <v>81</v>
      </c>
      <c r="AV150" s="13" t="s">
        <v>81</v>
      </c>
      <c r="AW150" s="13" t="s">
        <v>34</v>
      </c>
      <c r="AX150" s="13" t="s">
        <v>79</v>
      </c>
      <c r="AY150" s="158" t="s">
        <v>135</v>
      </c>
    </row>
    <row r="151" spans="1:65" s="12" customFormat="1" ht="22.75" customHeight="1" x14ac:dyDescent="0.25">
      <c r="B151" s="129"/>
      <c r="D151" s="130" t="s">
        <v>71</v>
      </c>
      <c r="E151" s="140" t="s">
        <v>264</v>
      </c>
      <c r="F151" s="140" t="s">
        <v>265</v>
      </c>
      <c r="I151" s="132"/>
      <c r="J151" s="141">
        <f>BK151</f>
        <v>0</v>
      </c>
      <c r="L151" s="129"/>
      <c r="M151" s="134"/>
      <c r="N151" s="135"/>
      <c r="O151" s="135"/>
      <c r="P151" s="136">
        <f>P152</f>
        <v>0</v>
      </c>
      <c r="Q151" s="135"/>
      <c r="R151" s="136">
        <f>R152</f>
        <v>0</v>
      </c>
      <c r="S151" s="135"/>
      <c r="T151" s="137">
        <f>T152</f>
        <v>0</v>
      </c>
      <c r="AR151" s="130" t="s">
        <v>79</v>
      </c>
      <c r="AT151" s="138" t="s">
        <v>71</v>
      </c>
      <c r="AU151" s="138" t="s">
        <v>79</v>
      </c>
      <c r="AY151" s="130" t="s">
        <v>135</v>
      </c>
      <c r="BK151" s="139">
        <f>BK152</f>
        <v>0</v>
      </c>
    </row>
    <row r="152" spans="1:65" s="2" customFormat="1" ht="21.75" customHeight="1" x14ac:dyDescent="0.2">
      <c r="A152" s="32"/>
      <c r="B152" s="142"/>
      <c r="C152" s="143" t="s">
        <v>266</v>
      </c>
      <c r="D152" s="143" t="s">
        <v>137</v>
      </c>
      <c r="E152" s="144" t="s">
        <v>267</v>
      </c>
      <c r="F152" s="145" t="s">
        <v>268</v>
      </c>
      <c r="G152" s="146" t="s">
        <v>269</v>
      </c>
      <c r="H152" s="147">
        <v>1255.3800000000001</v>
      </c>
      <c r="I152" s="148"/>
      <c r="J152" s="149">
        <f>ROUND(I152*H152,2)</f>
        <v>0</v>
      </c>
      <c r="K152" s="145" t="s">
        <v>141</v>
      </c>
      <c r="L152" s="33"/>
      <c r="M152" s="183" t="s">
        <v>3</v>
      </c>
      <c r="N152" s="184" t="s">
        <v>43</v>
      </c>
      <c r="O152" s="185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4" t="s">
        <v>142</v>
      </c>
      <c r="AT152" s="154" t="s">
        <v>137</v>
      </c>
      <c r="AU152" s="154" t="s">
        <v>81</v>
      </c>
      <c r="AY152" s="17" t="s">
        <v>135</v>
      </c>
      <c r="BE152" s="155">
        <f>IF(N152="základní",J152,0)</f>
        <v>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7" t="s">
        <v>79</v>
      </c>
      <c r="BK152" s="155">
        <f>ROUND(I152*H152,2)</f>
        <v>0</v>
      </c>
      <c r="BL152" s="17" t="s">
        <v>142</v>
      </c>
      <c r="BM152" s="154" t="s">
        <v>270</v>
      </c>
    </row>
    <row r="153" spans="1:65" s="2" customFormat="1" ht="7" customHeight="1" x14ac:dyDescent="0.2">
      <c r="A153" s="32"/>
      <c r="B153" s="42"/>
      <c r="C153" s="43"/>
      <c r="D153" s="43"/>
      <c r="E153" s="43"/>
      <c r="F153" s="43"/>
      <c r="G153" s="43"/>
      <c r="H153" s="43"/>
      <c r="I153" s="43"/>
      <c r="J153" s="43"/>
      <c r="K153" s="43"/>
      <c r="L153" s="33"/>
      <c r="M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</sheetData>
  <autoFilter ref="C89:K152" xr:uid="{00000000-0009-0000-0000-000001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9"/>
  <sheetViews>
    <sheetView showGridLines="0" workbookViewId="0"/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300" t="s">
        <v>6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7" t="s">
        <v>89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5" customHeight="1" x14ac:dyDescent="0.2">
      <c r="B4" s="20"/>
      <c r="D4" s="21" t="s">
        <v>105</v>
      </c>
      <c r="L4" s="20"/>
      <c r="M4" s="93" t="s">
        <v>11</v>
      </c>
      <c r="AT4" s="17" t="s">
        <v>4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26.25" customHeight="1" x14ac:dyDescent="0.2">
      <c r="B7" s="20"/>
      <c r="E7" s="315" t="str">
        <f>'Rekapitulace stavby'!K6</f>
        <v>Vodní nádrže Jermalské rybníky „ Horní a dolní rybník na p.č. 1906 a 1907 v k.ú. Kaplice</v>
      </c>
      <c r="F7" s="316"/>
      <c r="G7" s="316"/>
      <c r="H7" s="316"/>
      <c r="L7" s="20"/>
    </row>
    <row r="8" spans="1:46" s="1" customFormat="1" ht="12" customHeight="1" x14ac:dyDescent="0.2">
      <c r="B8" s="20"/>
      <c r="D8" s="27" t="s">
        <v>106</v>
      </c>
      <c r="L8" s="20"/>
    </row>
    <row r="9" spans="1:46" s="2" customFormat="1" ht="16.5" customHeight="1" x14ac:dyDescent="0.2">
      <c r="A9" s="32"/>
      <c r="B9" s="33"/>
      <c r="C9" s="32"/>
      <c r="D9" s="32"/>
      <c r="E9" s="315" t="s">
        <v>107</v>
      </c>
      <c r="F9" s="317"/>
      <c r="G9" s="317"/>
      <c r="H9" s="317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108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78" t="s">
        <v>271</v>
      </c>
      <c r="F11" s="317"/>
      <c r="G11" s="317"/>
      <c r="H11" s="317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0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20</v>
      </c>
      <c r="G13" s="32"/>
      <c r="H13" s="32"/>
      <c r="I13" s="27" t="s">
        <v>21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22</v>
      </c>
      <c r="E14" s="32"/>
      <c r="F14" s="25" t="s">
        <v>23</v>
      </c>
      <c r="G14" s="32"/>
      <c r="H14" s="32"/>
      <c r="I14" s="27" t="s">
        <v>24</v>
      </c>
      <c r="J14" s="50" t="str">
        <f>'Rekapitulace stavby'!AN8</f>
        <v>8. 4. 2021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75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26</v>
      </c>
      <c r="E16" s="32"/>
      <c r="F16" s="32"/>
      <c r="G16" s="32"/>
      <c r="H16" s="32"/>
      <c r="I16" s="27" t="s">
        <v>27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29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30</v>
      </c>
      <c r="E19" s="32"/>
      <c r="F19" s="32"/>
      <c r="G19" s="32"/>
      <c r="H19" s="32"/>
      <c r="I19" s="27" t="s">
        <v>27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18" t="str">
        <f>'Rekapitulace stavby'!E14</f>
        <v>Vyplň údaj</v>
      </c>
      <c r="F20" s="284"/>
      <c r="G20" s="284"/>
      <c r="H20" s="284"/>
      <c r="I20" s="27" t="s">
        <v>29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32</v>
      </c>
      <c r="E22" s="32"/>
      <c r="F22" s="32"/>
      <c r="G22" s="32"/>
      <c r="H22" s="32"/>
      <c r="I22" s="27" t="s">
        <v>27</v>
      </c>
      <c r="J22" s="25" t="s">
        <v>3</v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33</v>
      </c>
      <c r="F23" s="32"/>
      <c r="G23" s="32"/>
      <c r="H23" s="32"/>
      <c r="I23" s="27" t="s">
        <v>29</v>
      </c>
      <c r="J23" s="25" t="s">
        <v>3</v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35</v>
      </c>
      <c r="E25" s="32"/>
      <c r="F25" s="32"/>
      <c r="G25" s="32"/>
      <c r="H25" s="32"/>
      <c r="I25" s="27" t="s">
        <v>27</v>
      </c>
      <c r="J25" s="25" t="str">
        <f>IF('Rekapitulace stavby'!AN19="","",'Rekapitulace stavby'!AN19)</f>
        <v/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29</v>
      </c>
      <c r="J26" s="25" t="str">
        <f>IF('Rekapitulace stavby'!AN20="","",'Rekapitulace stavby'!AN20)</f>
        <v/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36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71.25" customHeight="1" x14ac:dyDescent="0.2">
      <c r="A29" s="95"/>
      <c r="B29" s="96"/>
      <c r="C29" s="95"/>
      <c r="D29" s="95"/>
      <c r="E29" s="289" t="s">
        <v>110</v>
      </c>
      <c r="F29" s="289"/>
      <c r="G29" s="289"/>
      <c r="H29" s="289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98" t="s">
        <v>38</v>
      </c>
      <c r="E32" s="32"/>
      <c r="F32" s="32"/>
      <c r="G32" s="32"/>
      <c r="H32" s="32"/>
      <c r="I32" s="32"/>
      <c r="J32" s="66">
        <f>ROUND(J94, 2)</f>
        <v>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 x14ac:dyDescent="0.2">
      <c r="A34" s="32"/>
      <c r="B34" s="33"/>
      <c r="C34" s="32"/>
      <c r="D34" s="32"/>
      <c r="E34" s="32"/>
      <c r="F34" s="36" t="s">
        <v>40</v>
      </c>
      <c r="G34" s="32"/>
      <c r="H34" s="32"/>
      <c r="I34" s="36" t="s">
        <v>39</v>
      </c>
      <c r="J34" s="36" t="s">
        <v>41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 x14ac:dyDescent="0.2">
      <c r="A35" s="32"/>
      <c r="B35" s="33"/>
      <c r="C35" s="32"/>
      <c r="D35" s="99" t="s">
        <v>42</v>
      </c>
      <c r="E35" s="27" t="s">
        <v>43</v>
      </c>
      <c r="F35" s="100">
        <f>ROUND((SUM(BE94:BE178)),  2)</f>
        <v>0</v>
      </c>
      <c r="G35" s="32"/>
      <c r="H35" s="32"/>
      <c r="I35" s="101">
        <v>0.21</v>
      </c>
      <c r="J35" s="100">
        <f>ROUND(((SUM(BE94:BE178))*I35),  2)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 x14ac:dyDescent="0.2">
      <c r="A36" s="32"/>
      <c r="B36" s="33"/>
      <c r="C36" s="32"/>
      <c r="D36" s="32"/>
      <c r="E36" s="27" t="s">
        <v>44</v>
      </c>
      <c r="F36" s="100">
        <f>ROUND((SUM(BF94:BF178)),  2)</f>
        <v>0</v>
      </c>
      <c r="G36" s="32"/>
      <c r="H36" s="32"/>
      <c r="I36" s="101">
        <v>0.15</v>
      </c>
      <c r="J36" s="100">
        <f>ROUND(((SUM(BF94:BF178))*I36),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3"/>
      <c r="C37" s="32"/>
      <c r="D37" s="32"/>
      <c r="E37" s="27" t="s">
        <v>45</v>
      </c>
      <c r="F37" s="100">
        <f>ROUND((SUM(BG94:BG178)),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 x14ac:dyDescent="0.2">
      <c r="A38" s="32"/>
      <c r="B38" s="33"/>
      <c r="C38" s="32"/>
      <c r="D38" s="32"/>
      <c r="E38" s="27" t="s">
        <v>46</v>
      </c>
      <c r="F38" s="100">
        <f>ROUND((SUM(BH94:BH178)),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 x14ac:dyDescent="0.2">
      <c r="A39" s="32"/>
      <c r="B39" s="33"/>
      <c r="C39" s="32"/>
      <c r="D39" s="32"/>
      <c r="E39" s="27" t="s">
        <v>47</v>
      </c>
      <c r="F39" s="100">
        <f>ROUND((SUM(BI94:BI178)),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2"/>
      <c r="D41" s="103" t="s">
        <v>48</v>
      </c>
      <c r="E41" s="55"/>
      <c r="F41" s="55"/>
      <c r="G41" s="104" t="s">
        <v>49</v>
      </c>
      <c r="H41" s="105" t="s">
        <v>50</v>
      </c>
      <c r="I41" s="55"/>
      <c r="J41" s="106">
        <f>SUM(J32:J39)</f>
        <v>0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 x14ac:dyDescent="0.2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customHeight="1" x14ac:dyDescent="0.2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customHeight="1" x14ac:dyDescent="0.2">
      <c r="A47" s="32"/>
      <c r="B47" s="33"/>
      <c r="C47" s="21" t="s">
        <v>111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customHeight="1" x14ac:dyDescent="0.2">
      <c r="A50" s="32"/>
      <c r="B50" s="33"/>
      <c r="C50" s="32"/>
      <c r="D50" s="32"/>
      <c r="E50" s="315" t="str">
        <f>E7</f>
        <v>Vodní nádrže Jermalské rybníky „ Horní a dolní rybník na p.č. 1906 a 1907 v k.ú. Kaplice</v>
      </c>
      <c r="F50" s="316"/>
      <c r="G50" s="316"/>
      <c r="H50" s="316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106</v>
      </c>
      <c r="L51" s="20"/>
    </row>
    <row r="52" spans="1:47" s="2" customFormat="1" ht="16.5" customHeight="1" x14ac:dyDescent="0.2">
      <c r="A52" s="32"/>
      <c r="B52" s="33"/>
      <c r="C52" s="32"/>
      <c r="D52" s="32"/>
      <c r="E52" s="315" t="s">
        <v>107</v>
      </c>
      <c r="F52" s="317"/>
      <c r="G52" s="317"/>
      <c r="H52" s="317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108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78" t="str">
        <f>E11</f>
        <v>02 - Výpustné zařízení</v>
      </c>
      <c r="F54" s="317"/>
      <c r="G54" s="317"/>
      <c r="H54" s="317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customHeight="1" x14ac:dyDescent="0.2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22</v>
      </c>
      <c r="D56" s="32"/>
      <c r="E56" s="32"/>
      <c r="F56" s="25" t="str">
        <f>F14</f>
        <v>k.ú. Kaplice</v>
      </c>
      <c r="G56" s="32"/>
      <c r="H56" s="32"/>
      <c r="I56" s="27" t="s">
        <v>24</v>
      </c>
      <c r="J56" s="50" t="str">
        <f>IF(J14="","",J14)</f>
        <v>8. 4. 2021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customHeight="1" x14ac:dyDescent="0.2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65" customHeight="1" x14ac:dyDescent="0.2">
      <c r="A58" s="32"/>
      <c r="B58" s="33"/>
      <c r="C58" s="27" t="s">
        <v>26</v>
      </c>
      <c r="D58" s="32"/>
      <c r="E58" s="32"/>
      <c r="F58" s="25" t="str">
        <f>E17</f>
        <v xml:space="preserve"> </v>
      </c>
      <c r="G58" s="32"/>
      <c r="H58" s="32"/>
      <c r="I58" s="27" t="s">
        <v>32</v>
      </c>
      <c r="J58" s="30" t="str">
        <f>E23</f>
        <v>Ing. Martina Hřebeková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15" customHeight="1" x14ac:dyDescent="0.2">
      <c r="A59" s="32"/>
      <c r="B59" s="33"/>
      <c r="C59" s="27" t="s">
        <v>30</v>
      </c>
      <c r="D59" s="32"/>
      <c r="E59" s="32"/>
      <c r="F59" s="25" t="str">
        <f>IF(E20="","",E20)</f>
        <v>Vyplň údaj</v>
      </c>
      <c r="G59" s="32"/>
      <c r="H59" s="32"/>
      <c r="I59" s="27" t="s">
        <v>35</v>
      </c>
      <c r="J59" s="30" t="str">
        <f>E26</f>
        <v xml:space="preserve"> 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25" customHeight="1" x14ac:dyDescent="0.2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08" t="s">
        <v>112</v>
      </c>
      <c r="D61" s="102"/>
      <c r="E61" s="102"/>
      <c r="F61" s="102"/>
      <c r="G61" s="102"/>
      <c r="H61" s="102"/>
      <c r="I61" s="102"/>
      <c r="J61" s="109" t="s">
        <v>113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25" customHeight="1" x14ac:dyDescent="0.2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75" customHeight="1" x14ac:dyDescent="0.2">
      <c r="A63" s="32"/>
      <c r="B63" s="33"/>
      <c r="C63" s="110" t="s">
        <v>70</v>
      </c>
      <c r="D63" s="32"/>
      <c r="E63" s="32"/>
      <c r="F63" s="32"/>
      <c r="G63" s="32"/>
      <c r="H63" s="32"/>
      <c r="I63" s="32"/>
      <c r="J63" s="66">
        <f>J94</f>
        <v>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114</v>
      </c>
    </row>
    <row r="64" spans="1:47" s="9" customFormat="1" ht="25" customHeight="1" x14ac:dyDescent="0.2">
      <c r="B64" s="111"/>
      <c r="D64" s="112" t="s">
        <v>115</v>
      </c>
      <c r="E64" s="113"/>
      <c r="F64" s="113"/>
      <c r="G64" s="113"/>
      <c r="H64" s="113"/>
      <c r="I64" s="113"/>
      <c r="J64" s="114">
        <f>J95</f>
        <v>0</v>
      </c>
      <c r="L64" s="111"/>
    </row>
    <row r="65" spans="1:31" s="10" customFormat="1" ht="19.899999999999999" customHeight="1" x14ac:dyDescent="0.2">
      <c r="B65" s="115"/>
      <c r="D65" s="116" t="s">
        <v>116</v>
      </c>
      <c r="E65" s="117"/>
      <c r="F65" s="117"/>
      <c r="G65" s="117"/>
      <c r="H65" s="117"/>
      <c r="I65" s="117"/>
      <c r="J65" s="118">
        <f>J96</f>
        <v>0</v>
      </c>
      <c r="L65" s="115"/>
    </row>
    <row r="66" spans="1:31" s="10" customFormat="1" ht="19.899999999999999" customHeight="1" x14ac:dyDescent="0.2">
      <c r="B66" s="115"/>
      <c r="D66" s="116" t="s">
        <v>272</v>
      </c>
      <c r="E66" s="117"/>
      <c r="F66" s="117"/>
      <c r="G66" s="117"/>
      <c r="H66" s="117"/>
      <c r="I66" s="117"/>
      <c r="J66" s="118">
        <f>J105</f>
        <v>0</v>
      </c>
      <c r="L66" s="115"/>
    </row>
    <row r="67" spans="1:31" s="10" customFormat="1" ht="19.899999999999999" customHeight="1" x14ac:dyDescent="0.2">
      <c r="B67" s="115"/>
      <c r="D67" s="116" t="s">
        <v>118</v>
      </c>
      <c r="E67" s="117"/>
      <c r="F67" s="117"/>
      <c r="G67" s="117"/>
      <c r="H67" s="117"/>
      <c r="I67" s="117"/>
      <c r="J67" s="118">
        <f>J129</f>
        <v>0</v>
      </c>
      <c r="L67" s="115"/>
    </row>
    <row r="68" spans="1:31" s="10" customFormat="1" ht="19.899999999999999" customHeight="1" x14ac:dyDescent="0.2">
      <c r="B68" s="115"/>
      <c r="D68" s="116" t="s">
        <v>273</v>
      </c>
      <c r="E68" s="117"/>
      <c r="F68" s="117"/>
      <c r="G68" s="117"/>
      <c r="H68" s="117"/>
      <c r="I68" s="117"/>
      <c r="J68" s="118">
        <f>J140</f>
        <v>0</v>
      </c>
      <c r="L68" s="115"/>
    </row>
    <row r="69" spans="1:31" s="10" customFormat="1" ht="19.899999999999999" customHeight="1" x14ac:dyDescent="0.2">
      <c r="B69" s="115"/>
      <c r="D69" s="116" t="s">
        <v>274</v>
      </c>
      <c r="E69" s="117"/>
      <c r="F69" s="117"/>
      <c r="G69" s="117"/>
      <c r="H69" s="117"/>
      <c r="I69" s="117"/>
      <c r="J69" s="118">
        <f>J150</f>
        <v>0</v>
      </c>
      <c r="L69" s="115"/>
    </row>
    <row r="70" spans="1:31" s="10" customFormat="1" ht="19.899999999999999" customHeight="1" x14ac:dyDescent="0.2">
      <c r="B70" s="115"/>
      <c r="D70" s="116" t="s">
        <v>119</v>
      </c>
      <c r="E70" s="117"/>
      <c r="F70" s="117"/>
      <c r="G70" s="117"/>
      <c r="H70" s="117"/>
      <c r="I70" s="117"/>
      <c r="J70" s="118">
        <f>J161</f>
        <v>0</v>
      </c>
      <c r="L70" s="115"/>
    </row>
    <row r="71" spans="1:31" s="9" customFormat="1" ht="25" customHeight="1" x14ac:dyDescent="0.2">
      <c r="B71" s="111"/>
      <c r="D71" s="112" t="s">
        <v>275</v>
      </c>
      <c r="E71" s="113"/>
      <c r="F71" s="113"/>
      <c r="G71" s="113"/>
      <c r="H71" s="113"/>
      <c r="I71" s="113"/>
      <c r="J71" s="114">
        <f>J163</f>
        <v>0</v>
      </c>
      <c r="L71" s="111"/>
    </row>
    <row r="72" spans="1:31" s="10" customFormat="1" ht="19.899999999999999" customHeight="1" x14ac:dyDescent="0.2">
      <c r="B72" s="115"/>
      <c r="D72" s="116" t="s">
        <v>276</v>
      </c>
      <c r="E72" s="117"/>
      <c r="F72" s="117"/>
      <c r="G72" s="117"/>
      <c r="H72" s="117"/>
      <c r="I72" s="117"/>
      <c r="J72" s="118">
        <f>J164</f>
        <v>0</v>
      </c>
      <c r="L72" s="115"/>
    </row>
    <row r="73" spans="1:31" s="2" customFormat="1" ht="21.75" customHeight="1" x14ac:dyDescent="0.2">
      <c r="A73" s="32"/>
      <c r="B73" s="33"/>
      <c r="C73" s="32"/>
      <c r="D73" s="32"/>
      <c r="E73" s="32"/>
      <c r="F73" s="32"/>
      <c r="G73" s="32"/>
      <c r="H73" s="32"/>
      <c r="I73" s="32"/>
      <c r="J73" s="32"/>
      <c r="K73" s="32"/>
      <c r="L73" s="9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7" customHeight="1" x14ac:dyDescent="0.2">
      <c r="A74" s="32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8" spans="1:31" s="2" customFormat="1" ht="7" customHeight="1" x14ac:dyDescent="0.2">
      <c r="A78" s="32"/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5" customHeight="1" x14ac:dyDescent="0.2">
      <c r="A79" s="32"/>
      <c r="B79" s="33"/>
      <c r="C79" s="21" t="s">
        <v>120</v>
      </c>
      <c r="D79" s="32"/>
      <c r="E79" s="32"/>
      <c r="F79" s="32"/>
      <c r="G79" s="32"/>
      <c r="H79" s="32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7" customHeight="1" x14ac:dyDescent="0.2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3" s="2" customFormat="1" ht="12" customHeight="1" x14ac:dyDescent="0.2">
      <c r="A81" s="32"/>
      <c r="B81" s="33"/>
      <c r="C81" s="27" t="s">
        <v>17</v>
      </c>
      <c r="D81" s="32"/>
      <c r="E81" s="32"/>
      <c r="F81" s="32"/>
      <c r="G81" s="32"/>
      <c r="H81" s="32"/>
      <c r="I81" s="32"/>
      <c r="J81" s="32"/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3" s="2" customFormat="1" ht="26.25" customHeight="1" x14ac:dyDescent="0.2">
      <c r="A82" s="32"/>
      <c r="B82" s="33"/>
      <c r="C82" s="32"/>
      <c r="D82" s="32"/>
      <c r="E82" s="315" t="str">
        <f>E7</f>
        <v>Vodní nádrže Jermalské rybníky „ Horní a dolní rybník na p.č. 1906 a 1907 v k.ú. Kaplice</v>
      </c>
      <c r="F82" s="316"/>
      <c r="G82" s="316"/>
      <c r="H82" s="316"/>
      <c r="I82" s="32"/>
      <c r="J82" s="32"/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3" s="1" customFormat="1" ht="12" customHeight="1" x14ac:dyDescent="0.2">
      <c r="B83" s="20"/>
      <c r="C83" s="27" t="s">
        <v>106</v>
      </c>
      <c r="L83" s="20"/>
    </row>
    <row r="84" spans="1:63" s="2" customFormat="1" ht="16.5" customHeight="1" x14ac:dyDescent="0.2">
      <c r="A84" s="32"/>
      <c r="B84" s="33"/>
      <c r="C84" s="32"/>
      <c r="D84" s="32"/>
      <c r="E84" s="315" t="s">
        <v>107</v>
      </c>
      <c r="F84" s="317"/>
      <c r="G84" s="317"/>
      <c r="H84" s="317"/>
      <c r="I84" s="32"/>
      <c r="J84" s="32"/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3" s="2" customFormat="1" ht="12" customHeight="1" x14ac:dyDescent="0.2">
      <c r="A85" s="32"/>
      <c r="B85" s="33"/>
      <c r="C85" s="27" t="s">
        <v>108</v>
      </c>
      <c r="D85" s="32"/>
      <c r="E85" s="32"/>
      <c r="F85" s="32"/>
      <c r="G85" s="32"/>
      <c r="H85" s="32"/>
      <c r="I85" s="32"/>
      <c r="J85" s="32"/>
      <c r="K85" s="32"/>
      <c r="L85" s="9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3" s="2" customFormat="1" ht="16.5" customHeight="1" x14ac:dyDescent="0.2">
      <c r="A86" s="32"/>
      <c r="B86" s="33"/>
      <c r="C86" s="32"/>
      <c r="D86" s="32"/>
      <c r="E86" s="278" t="str">
        <f>E11</f>
        <v>02 - Výpustné zařízení</v>
      </c>
      <c r="F86" s="317"/>
      <c r="G86" s="317"/>
      <c r="H86" s="317"/>
      <c r="I86" s="32"/>
      <c r="J86" s="32"/>
      <c r="K86" s="32"/>
      <c r="L86" s="94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3" s="2" customFormat="1" ht="7" customHeight="1" x14ac:dyDescent="0.2">
      <c r="A87" s="32"/>
      <c r="B87" s="33"/>
      <c r="C87" s="32"/>
      <c r="D87" s="32"/>
      <c r="E87" s="32"/>
      <c r="F87" s="32"/>
      <c r="G87" s="32"/>
      <c r="H87" s="32"/>
      <c r="I87" s="32"/>
      <c r="J87" s="32"/>
      <c r="K87" s="32"/>
      <c r="L87" s="94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3" s="2" customFormat="1" ht="12" customHeight="1" x14ac:dyDescent="0.2">
      <c r="A88" s="32"/>
      <c r="B88" s="33"/>
      <c r="C88" s="27" t="s">
        <v>22</v>
      </c>
      <c r="D88" s="32"/>
      <c r="E88" s="32"/>
      <c r="F88" s="25" t="str">
        <f>F14</f>
        <v>k.ú. Kaplice</v>
      </c>
      <c r="G88" s="32"/>
      <c r="H88" s="32"/>
      <c r="I88" s="27" t="s">
        <v>24</v>
      </c>
      <c r="J88" s="50" t="str">
        <f>IF(J14="","",J14)</f>
        <v>8. 4. 2021</v>
      </c>
      <c r="K88" s="32"/>
      <c r="L88" s="94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3" s="2" customFormat="1" ht="7" customHeight="1" x14ac:dyDescent="0.2">
      <c r="A89" s="32"/>
      <c r="B89" s="33"/>
      <c r="C89" s="32"/>
      <c r="D89" s="32"/>
      <c r="E89" s="32"/>
      <c r="F89" s="32"/>
      <c r="G89" s="32"/>
      <c r="H89" s="32"/>
      <c r="I89" s="32"/>
      <c r="J89" s="32"/>
      <c r="K89" s="32"/>
      <c r="L89" s="94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3" s="2" customFormat="1" ht="25.65" customHeight="1" x14ac:dyDescent="0.2">
      <c r="A90" s="32"/>
      <c r="B90" s="33"/>
      <c r="C90" s="27" t="s">
        <v>26</v>
      </c>
      <c r="D90" s="32"/>
      <c r="E90" s="32"/>
      <c r="F90" s="25" t="str">
        <f>E17</f>
        <v xml:space="preserve"> </v>
      </c>
      <c r="G90" s="32"/>
      <c r="H90" s="32"/>
      <c r="I90" s="27" t="s">
        <v>32</v>
      </c>
      <c r="J90" s="30" t="str">
        <f>E23</f>
        <v>Ing. Martina Hřebeková</v>
      </c>
      <c r="K90" s="32"/>
      <c r="L90" s="94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3" s="2" customFormat="1" ht="15.15" customHeight="1" x14ac:dyDescent="0.2">
      <c r="A91" s="32"/>
      <c r="B91" s="33"/>
      <c r="C91" s="27" t="s">
        <v>30</v>
      </c>
      <c r="D91" s="32"/>
      <c r="E91" s="32"/>
      <c r="F91" s="25" t="str">
        <f>IF(E20="","",E20)</f>
        <v>Vyplň údaj</v>
      </c>
      <c r="G91" s="32"/>
      <c r="H91" s="32"/>
      <c r="I91" s="27" t="s">
        <v>35</v>
      </c>
      <c r="J91" s="30" t="str">
        <f>E26</f>
        <v xml:space="preserve"> </v>
      </c>
      <c r="K91" s="32"/>
      <c r="L91" s="94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63" s="2" customFormat="1" ht="10.25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94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63" s="11" customFormat="1" ht="29.25" customHeight="1" x14ac:dyDescent="0.2">
      <c r="A93" s="119"/>
      <c r="B93" s="120"/>
      <c r="C93" s="121" t="s">
        <v>121</v>
      </c>
      <c r="D93" s="122" t="s">
        <v>57</v>
      </c>
      <c r="E93" s="122" t="s">
        <v>53</v>
      </c>
      <c r="F93" s="122" t="s">
        <v>54</v>
      </c>
      <c r="G93" s="122" t="s">
        <v>122</v>
      </c>
      <c r="H93" s="122" t="s">
        <v>123</v>
      </c>
      <c r="I93" s="122" t="s">
        <v>124</v>
      </c>
      <c r="J93" s="122" t="s">
        <v>113</v>
      </c>
      <c r="K93" s="123" t="s">
        <v>125</v>
      </c>
      <c r="L93" s="124"/>
      <c r="M93" s="57" t="s">
        <v>3</v>
      </c>
      <c r="N93" s="58" t="s">
        <v>42</v>
      </c>
      <c r="O93" s="58" t="s">
        <v>126</v>
      </c>
      <c r="P93" s="58" t="s">
        <v>127</v>
      </c>
      <c r="Q93" s="58" t="s">
        <v>128</v>
      </c>
      <c r="R93" s="58" t="s">
        <v>129</v>
      </c>
      <c r="S93" s="58" t="s">
        <v>130</v>
      </c>
      <c r="T93" s="59" t="s">
        <v>131</v>
      </c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19"/>
    </row>
    <row r="94" spans="1:63" s="2" customFormat="1" ht="22.75" customHeight="1" x14ac:dyDescent="0.35">
      <c r="A94" s="32"/>
      <c r="B94" s="33"/>
      <c r="C94" s="64" t="s">
        <v>132</v>
      </c>
      <c r="D94" s="32"/>
      <c r="E94" s="32"/>
      <c r="F94" s="32"/>
      <c r="G94" s="32"/>
      <c r="H94" s="32"/>
      <c r="I94" s="32"/>
      <c r="J94" s="125">
        <f>BK94</f>
        <v>0</v>
      </c>
      <c r="K94" s="32"/>
      <c r="L94" s="33"/>
      <c r="M94" s="60"/>
      <c r="N94" s="51"/>
      <c r="O94" s="61"/>
      <c r="P94" s="126">
        <f>P95+P163</f>
        <v>0</v>
      </c>
      <c r="Q94" s="61"/>
      <c r="R94" s="126">
        <f>R95+R163</f>
        <v>8.5824371999999993</v>
      </c>
      <c r="S94" s="61"/>
      <c r="T94" s="127">
        <f>T95+T163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7" t="s">
        <v>71</v>
      </c>
      <c r="AU94" s="17" t="s">
        <v>114</v>
      </c>
      <c r="BK94" s="128">
        <f>BK95+BK163</f>
        <v>0</v>
      </c>
    </row>
    <row r="95" spans="1:63" s="12" customFormat="1" ht="25.9" customHeight="1" x14ac:dyDescent="0.35">
      <c r="B95" s="129"/>
      <c r="D95" s="130" t="s">
        <v>71</v>
      </c>
      <c r="E95" s="131" t="s">
        <v>133</v>
      </c>
      <c r="F95" s="131" t="s">
        <v>134</v>
      </c>
      <c r="I95" s="132"/>
      <c r="J95" s="133">
        <f>BK95</f>
        <v>0</v>
      </c>
      <c r="L95" s="129"/>
      <c r="M95" s="134"/>
      <c r="N95" s="135"/>
      <c r="O95" s="135"/>
      <c r="P95" s="136">
        <f>P96+P105+P129+P140+P150+P161</f>
        <v>0</v>
      </c>
      <c r="Q95" s="135"/>
      <c r="R95" s="136">
        <f>R96+R105+R129+R140+R150+R161</f>
        <v>7.901213199999999</v>
      </c>
      <c r="S95" s="135"/>
      <c r="T95" s="137">
        <f>T96+T105+T129+T140+T150+T161</f>
        <v>0</v>
      </c>
      <c r="AR95" s="130" t="s">
        <v>79</v>
      </c>
      <c r="AT95" s="138" t="s">
        <v>71</v>
      </c>
      <c r="AU95" s="138" t="s">
        <v>72</v>
      </c>
      <c r="AY95" s="130" t="s">
        <v>135</v>
      </c>
      <c r="BK95" s="139">
        <f>BK96+BK105+BK129+BK140+BK150+BK161</f>
        <v>0</v>
      </c>
    </row>
    <row r="96" spans="1:63" s="12" customFormat="1" ht="22.75" customHeight="1" x14ac:dyDescent="0.25">
      <c r="B96" s="129"/>
      <c r="D96" s="130" t="s">
        <v>71</v>
      </c>
      <c r="E96" s="140" t="s">
        <v>79</v>
      </c>
      <c r="F96" s="140" t="s">
        <v>136</v>
      </c>
      <c r="I96" s="132"/>
      <c r="J96" s="141">
        <f>BK96</f>
        <v>0</v>
      </c>
      <c r="L96" s="129"/>
      <c r="M96" s="134"/>
      <c r="N96" s="135"/>
      <c r="O96" s="135"/>
      <c r="P96" s="136">
        <f>SUM(P97:P104)</f>
        <v>0</v>
      </c>
      <c r="Q96" s="135"/>
      <c r="R96" s="136">
        <f>SUM(R97:R104)</f>
        <v>2.4000000000000002E-3</v>
      </c>
      <c r="S96" s="135"/>
      <c r="T96" s="137">
        <f>SUM(T97:T104)</f>
        <v>0</v>
      </c>
      <c r="AR96" s="130" t="s">
        <v>79</v>
      </c>
      <c r="AT96" s="138" t="s">
        <v>71</v>
      </c>
      <c r="AU96" s="138" t="s">
        <v>79</v>
      </c>
      <c r="AY96" s="130" t="s">
        <v>135</v>
      </c>
      <c r="BK96" s="139">
        <f>SUM(BK97:BK104)</f>
        <v>0</v>
      </c>
    </row>
    <row r="97" spans="1:65" s="2" customFormat="1" ht="23" x14ac:dyDescent="0.2">
      <c r="A97" s="32"/>
      <c r="B97" s="142"/>
      <c r="C97" s="143" t="s">
        <v>79</v>
      </c>
      <c r="D97" s="143" t="s">
        <v>137</v>
      </c>
      <c r="E97" s="144" t="s">
        <v>277</v>
      </c>
      <c r="F97" s="145" t="s">
        <v>278</v>
      </c>
      <c r="G97" s="146" t="s">
        <v>279</v>
      </c>
      <c r="H97" s="147">
        <v>80</v>
      </c>
      <c r="I97" s="148"/>
      <c r="J97" s="149">
        <f>ROUND(I97*H97,2)</f>
        <v>0</v>
      </c>
      <c r="K97" s="145" t="s">
        <v>141</v>
      </c>
      <c r="L97" s="33"/>
      <c r="M97" s="150" t="s">
        <v>3</v>
      </c>
      <c r="N97" s="151" t="s">
        <v>43</v>
      </c>
      <c r="O97" s="53"/>
      <c r="P97" s="152">
        <f>O97*H97</f>
        <v>0</v>
      </c>
      <c r="Q97" s="152">
        <v>3.0000000000000001E-5</v>
      </c>
      <c r="R97" s="152">
        <f>Q97*H97</f>
        <v>2.4000000000000002E-3</v>
      </c>
      <c r="S97" s="152">
        <v>0</v>
      </c>
      <c r="T97" s="153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54" t="s">
        <v>142</v>
      </c>
      <c r="AT97" s="154" t="s">
        <v>137</v>
      </c>
      <c r="AU97" s="154" t="s">
        <v>81</v>
      </c>
      <c r="AY97" s="17" t="s">
        <v>135</v>
      </c>
      <c r="BE97" s="155">
        <f>IF(N97="základní",J97,0)</f>
        <v>0</v>
      </c>
      <c r="BF97" s="155">
        <f>IF(N97="snížená",J97,0)</f>
        <v>0</v>
      </c>
      <c r="BG97" s="155">
        <f>IF(N97="zákl. přenesená",J97,0)</f>
        <v>0</v>
      </c>
      <c r="BH97" s="155">
        <f>IF(N97="sníž. přenesená",J97,0)</f>
        <v>0</v>
      </c>
      <c r="BI97" s="155">
        <f>IF(N97="nulová",J97,0)</f>
        <v>0</v>
      </c>
      <c r="BJ97" s="17" t="s">
        <v>79</v>
      </c>
      <c r="BK97" s="155">
        <f>ROUND(I97*H97,2)</f>
        <v>0</v>
      </c>
      <c r="BL97" s="17" t="s">
        <v>142</v>
      </c>
      <c r="BM97" s="154" t="s">
        <v>280</v>
      </c>
    </row>
    <row r="98" spans="1:65" s="13" customFormat="1" ht="10" x14ac:dyDescent="0.2">
      <c r="B98" s="156"/>
      <c r="D98" s="157" t="s">
        <v>144</v>
      </c>
      <c r="E98" s="158" t="s">
        <v>3</v>
      </c>
      <c r="F98" s="159" t="s">
        <v>281</v>
      </c>
      <c r="H98" s="160">
        <v>80</v>
      </c>
      <c r="I98" s="161"/>
      <c r="L98" s="156"/>
      <c r="M98" s="162"/>
      <c r="N98" s="163"/>
      <c r="O98" s="163"/>
      <c r="P98" s="163"/>
      <c r="Q98" s="163"/>
      <c r="R98" s="163"/>
      <c r="S98" s="163"/>
      <c r="T98" s="164"/>
      <c r="AT98" s="158" t="s">
        <v>144</v>
      </c>
      <c r="AU98" s="158" t="s">
        <v>81</v>
      </c>
      <c r="AV98" s="13" t="s">
        <v>81</v>
      </c>
      <c r="AW98" s="13" t="s">
        <v>34</v>
      </c>
      <c r="AX98" s="13" t="s">
        <v>79</v>
      </c>
      <c r="AY98" s="158" t="s">
        <v>135</v>
      </c>
    </row>
    <row r="99" spans="1:65" s="2" customFormat="1" ht="44.25" customHeight="1" x14ac:dyDescent="0.2">
      <c r="A99" s="32"/>
      <c r="B99" s="142"/>
      <c r="C99" s="143" t="s">
        <v>81</v>
      </c>
      <c r="D99" s="143" t="s">
        <v>137</v>
      </c>
      <c r="E99" s="144" t="s">
        <v>282</v>
      </c>
      <c r="F99" s="145" t="s">
        <v>283</v>
      </c>
      <c r="G99" s="146" t="s">
        <v>162</v>
      </c>
      <c r="H99" s="147">
        <v>8.16</v>
      </c>
      <c r="I99" s="148"/>
      <c r="J99" s="149">
        <f>ROUND(I99*H99,2)</f>
        <v>0</v>
      </c>
      <c r="K99" s="145" t="s">
        <v>141</v>
      </c>
      <c r="L99" s="33"/>
      <c r="M99" s="150" t="s">
        <v>3</v>
      </c>
      <c r="N99" s="151" t="s">
        <v>43</v>
      </c>
      <c r="O99" s="53"/>
      <c r="P99" s="152">
        <f>O99*H99</f>
        <v>0</v>
      </c>
      <c r="Q99" s="152">
        <v>0</v>
      </c>
      <c r="R99" s="152">
        <f>Q99*H99</f>
        <v>0</v>
      </c>
      <c r="S99" s="152">
        <v>0</v>
      </c>
      <c r="T99" s="153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54" t="s">
        <v>142</v>
      </c>
      <c r="AT99" s="154" t="s">
        <v>137</v>
      </c>
      <c r="AU99" s="154" t="s">
        <v>81</v>
      </c>
      <c r="AY99" s="17" t="s">
        <v>135</v>
      </c>
      <c r="BE99" s="155">
        <f>IF(N99="základní",J99,0)</f>
        <v>0</v>
      </c>
      <c r="BF99" s="155">
        <f>IF(N99="snížená",J99,0)</f>
        <v>0</v>
      </c>
      <c r="BG99" s="155">
        <f>IF(N99="zákl. přenesená",J99,0)</f>
        <v>0</v>
      </c>
      <c r="BH99" s="155">
        <f>IF(N99="sníž. přenesená",J99,0)</f>
        <v>0</v>
      </c>
      <c r="BI99" s="155">
        <f>IF(N99="nulová",J99,0)</f>
        <v>0</v>
      </c>
      <c r="BJ99" s="17" t="s">
        <v>79</v>
      </c>
      <c r="BK99" s="155">
        <f>ROUND(I99*H99,2)</f>
        <v>0</v>
      </c>
      <c r="BL99" s="17" t="s">
        <v>142</v>
      </c>
      <c r="BM99" s="154" t="s">
        <v>284</v>
      </c>
    </row>
    <row r="100" spans="1:65" s="13" customFormat="1" ht="10" x14ac:dyDescent="0.2">
      <c r="B100" s="156"/>
      <c r="D100" s="157" t="s">
        <v>144</v>
      </c>
      <c r="E100" s="158" t="s">
        <v>3</v>
      </c>
      <c r="F100" s="159" t="s">
        <v>285</v>
      </c>
      <c r="H100" s="160">
        <v>8.16</v>
      </c>
      <c r="I100" s="161"/>
      <c r="L100" s="156"/>
      <c r="M100" s="162"/>
      <c r="N100" s="163"/>
      <c r="O100" s="163"/>
      <c r="P100" s="163"/>
      <c r="Q100" s="163"/>
      <c r="R100" s="163"/>
      <c r="S100" s="163"/>
      <c r="T100" s="164"/>
      <c r="AT100" s="158" t="s">
        <v>144</v>
      </c>
      <c r="AU100" s="158" t="s">
        <v>81</v>
      </c>
      <c r="AV100" s="13" t="s">
        <v>81</v>
      </c>
      <c r="AW100" s="13" t="s">
        <v>34</v>
      </c>
      <c r="AX100" s="13" t="s">
        <v>79</v>
      </c>
      <c r="AY100" s="158" t="s">
        <v>135</v>
      </c>
    </row>
    <row r="101" spans="1:65" s="2" customFormat="1" ht="23" x14ac:dyDescent="0.2">
      <c r="A101" s="32"/>
      <c r="B101" s="142"/>
      <c r="C101" s="143" t="s">
        <v>151</v>
      </c>
      <c r="D101" s="143" t="s">
        <v>137</v>
      </c>
      <c r="E101" s="144" t="s">
        <v>286</v>
      </c>
      <c r="F101" s="145" t="s">
        <v>287</v>
      </c>
      <c r="G101" s="146" t="s">
        <v>162</v>
      </c>
      <c r="H101" s="147">
        <v>5.65</v>
      </c>
      <c r="I101" s="148"/>
      <c r="J101" s="149">
        <f>ROUND(I101*H101,2)</f>
        <v>0</v>
      </c>
      <c r="K101" s="145" t="s">
        <v>141</v>
      </c>
      <c r="L101" s="33"/>
      <c r="M101" s="150" t="s">
        <v>3</v>
      </c>
      <c r="N101" s="151" t="s">
        <v>43</v>
      </c>
      <c r="O101" s="53"/>
      <c r="P101" s="152">
        <f>O101*H101</f>
        <v>0</v>
      </c>
      <c r="Q101" s="152">
        <v>0</v>
      </c>
      <c r="R101" s="152">
        <f>Q101*H101</f>
        <v>0</v>
      </c>
      <c r="S101" s="152">
        <v>0</v>
      </c>
      <c r="T101" s="153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54" t="s">
        <v>142</v>
      </c>
      <c r="AT101" s="154" t="s">
        <v>137</v>
      </c>
      <c r="AU101" s="154" t="s">
        <v>81</v>
      </c>
      <c r="AY101" s="17" t="s">
        <v>135</v>
      </c>
      <c r="BE101" s="155">
        <f>IF(N101="základní",J101,0)</f>
        <v>0</v>
      </c>
      <c r="BF101" s="155">
        <f>IF(N101="snížená",J101,0)</f>
        <v>0</v>
      </c>
      <c r="BG101" s="155">
        <f>IF(N101="zákl. přenesená",J101,0)</f>
        <v>0</v>
      </c>
      <c r="BH101" s="155">
        <f>IF(N101="sníž. přenesená",J101,0)</f>
        <v>0</v>
      </c>
      <c r="BI101" s="155">
        <f>IF(N101="nulová",J101,0)</f>
        <v>0</v>
      </c>
      <c r="BJ101" s="17" t="s">
        <v>79</v>
      </c>
      <c r="BK101" s="155">
        <f>ROUND(I101*H101,2)</f>
        <v>0</v>
      </c>
      <c r="BL101" s="17" t="s">
        <v>142</v>
      </c>
      <c r="BM101" s="154" t="s">
        <v>288</v>
      </c>
    </row>
    <row r="102" spans="1:65" s="13" customFormat="1" ht="10" x14ac:dyDescent="0.2">
      <c r="B102" s="156"/>
      <c r="D102" s="157" t="s">
        <v>144</v>
      </c>
      <c r="E102" s="158" t="s">
        <v>3</v>
      </c>
      <c r="F102" s="159" t="s">
        <v>289</v>
      </c>
      <c r="H102" s="160">
        <v>5.65</v>
      </c>
      <c r="I102" s="161"/>
      <c r="L102" s="156"/>
      <c r="M102" s="162"/>
      <c r="N102" s="163"/>
      <c r="O102" s="163"/>
      <c r="P102" s="163"/>
      <c r="Q102" s="163"/>
      <c r="R102" s="163"/>
      <c r="S102" s="163"/>
      <c r="T102" s="164"/>
      <c r="AT102" s="158" t="s">
        <v>144</v>
      </c>
      <c r="AU102" s="158" t="s">
        <v>81</v>
      </c>
      <c r="AV102" s="13" t="s">
        <v>81</v>
      </c>
      <c r="AW102" s="13" t="s">
        <v>34</v>
      </c>
      <c r="AX102" s="13" t="s">
        <v>79</v>
      </c>
      <c r="AY102" s="158" t="s">
        <v>135</v>
      </c>
    </row>
    <row r="103" spans="1:65" s="2" customFormat="1" ht="57.5" x14ac:dyDescent="0.2">
      <c r="A103" s="32"/>
      <c r="B103" s="142"/>
      <c r="C103" s="143" t="s">
        <v>142</v>
      </c>
      <c r="D103" s="143" t="s">
        <v>137</v>
      </c>
      <c r="E103" s="144" t="s">
        <v>173</v>
      </c>
      <c r="F103" s="145" t="s">
        <v>174</v>
      </c>
      <c r="G103" s="146" t="s">
        <v>162</v>
      </c>
      <c r="H103" s="147">
        <v>13.81</v>
      </c>
      <c r="I103" s="148"/>
      <c r="J103" s="149">
        <f>ROUND(I103*H103,2)</f>
        <v>0</v>
      </c>
      <c r="K103" s="145" t="s">
        <v>141</v>
      </c>
      <c r="L103" s="33"/>
      <c r="M103" s="150" t="s">
        <v>3</v>
      </c>
      <c r="N103" s="151" t="s">
        <v>43</v>
      </c>
      <c r="O103" s="53"/>
      <c r="P103" s="152">
        <f>O103*H103</f>
        <v>0</v>
      </c>
      <c r="Q103" s="152">
        <v>0</v>
      </c>
      <c r="R103" s="152">
        <f>Q103*H103</f>
        <v>0</v>
      </c>
      <c r="S103" s="152">
        <v>0</v>
      </c>
      <c r="T103" s="153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54" t="s">
        <v>142</v>
      </c>
      <c r="AT103" s="154" t="s">
        <v>137</v>
      </c>
      <c r="AU103" s="154" t="s">
        <v>81</v>
      </c>
      <c r="AY103" s="17" t="s">
        <v>135</v>
      </c>
      <c r="BE103" s="155">
        <f>IF(N103="základní",J103,0)</f>
        <v>0</v>
      </c>
      <c r="BF103" s="155">
        <f>IF(N103="snížená",J103,0)</f>
        <v>0</v>
      </c>
      <c r="BG103" s="155">
        <f>IF(N103="zákl. přenesená",J103,0)</f>
        <v>0</v>
      </c>
      <c r="BH103" s="155">
        <f>IF(N103="sníž. přenesená",J103,0)</f>
        <v>0</v>
      </c>
      <c r="BI103" s="155">
        <f>IF(N103="nulová",J103,0)</f>
        <v>0</v>
      </c>
      <c r="BJ103" s="17" t="s">
        <v>79</v>
      </c>
      <c r="BK103" s="155">
        <f>ROUND(I103*H103,2)</f>
        <v>0</v>
      </c>
      <c r="BL103" s="17" t="s">
        <v>142</v>
      </c>
      <c r="BM103" s="154" t="s">
        <v>290</v>
      </c>
    </row>
    <row r="104" spans="1:65" s="13" customFormat="1" ht="10" x14ac:dyDescent="0.2">
      <c r="B104" s="156"/>
      <c r="D104" s="157" t="s">
        <v>144</v>
      </c>
      <c r="E104" s="158" t="s">
        <v>3</v>
      </c>
      <c r="F104" s="159" t="s">
        <v>291</v>
      </c>
      <c r="H104" s="160">
        <v>13.81</v>
      </c>
      <c r="I104" s="161"/>
      <c r="L104" s="156"/>
      <c r="M104" s="162"/>
      <c r="N104" s="163"/>
      <c r="O104" s="163"/>
      <c r="P104" s="163"/>
      <c r="Q104" s="163"/>
      <c r="R104" s="163"/>
      <c r="S104" s="163"/>
      <c r="T104" s="164"/>
      <c r="AT104" s="158" t="s">
        <v>144</v>
      </c>
      <c r="AU104" s="158" t="s">
        <v>81</v>
      </c>
      <c r="AV104" s="13" t="s">
        <v>81</v>
      </c>
      <c r="AW104" s="13" t="s">
        <v>34</v>
      </c>
      <c r="AX104" s="13" t="s">
        <v>79</v>
      </c>
      <c r="AY104" s="158" t="s">
        <v>135</v>
      </c>
    </row>
    <row r="105" spans="1:65" s="12" customFormat="1" ht="22.75" customHeight="1" x14ac:dyDescent="0.25">
      <c r="B105" s="129"/>
      <c r="D105" s="130" t="s">
        <v>71</v>
      </c>
      <c r="E105" s="140" t="s">
        <v>151</v>
      </c>
      <c r="F105" s="140" t="s">
        <v>292</v>
      </c>
      <c r="I105" s="132"/>
      <c r="J105" s="141">
        <f>BK105</f>
        <v>0</v>
      </c>
      <c r="L105" s="129"/>
      <c r="M105" s="134"/>
      <c r="N105" s="135"/>
      <c r="O105" s="135"/>
      <c r="P105" s="136">
        <f>SUM(P106:P128)</f>
        <v>0</v>
      </c>
      <c r="Q105" s="135"/>
      <c r="R105" s="136">
        <f>SUM(R106:R128)</f>
        <v>0.18911679999999997</v>
      </c>
      <c r="S105" s="135"/>
      <c r="T105" s="137">
        <f>SUM(T106:T128)</f>
        <v>0</v>
      </c>
      <c r="AR105" s="130" t="s">
        <v>79</v>
      </c>
      <c r="AT105" s="138" t="s">
        <v>71</v>
      </c>
      <c r="AU105" s="138" t="s">
        <v>79</v>
      </c>
      <c r="AY105" s="130" t="s">
        <v>135</v>
      </c>
      <c r="BK105" s="139">
        <f>SUM(BK106:BK128)</f>
        <v>0</v>
      </c>
    </row>
    <row r="106" spans="1:65" s="2" customFormat="1" ht="33" customHeight="1" x14ac:dyDescent="0.2">
      <c r="A106" s="32"/>
      <c r="B106" s="142"/>
      <c r="C106" s="143" t="s">
        <v>159</v>
      </c>
      <c r="D106" s="143" t="s">
        <v>137</v>
      </c>
      <c r="E106" s="144" t="s">
        <v>293</v>
      </c>
      <c r="F106" s="145" t="s">
        <v>294</v>
      </c>
      <c r="G106" s="146" t="s">
        <v>162</v>
      </c>
      <c r="H106" s="147">
        <v>0.82399999999999995</v>
      </c>
      <c r="I106" s="148"/>
      <c r="J106" s="149">
        <f>ROUND(I106*H106,2)</f>
        <v>0</v>
      </c>
      <c r="K106" s="145" t="s">
        <v>141</v>
      </c>
      <c r="L106" s="33"/>
      <c r="M106" s="150" t="s">
        <v>3</v>
      </c>
      <c r="N106" s="151" t="s">
        <v>43</v>
      </c>
      <c r="O106" s="53"/>
      <c r="P106" s="152">
        <f>O106*H106</f>
        <v>0</v>
      </c>
      <c r="Q106" s="152">
        <v>7.9549999999999996E-2</v>
      </c>
      <c r="R106" s="152">
        <f>Q106*H106</f>
        <v>6.5549199999999988E-2</v>
      </c>
      <c r="S106" s="152">
        <v>0</v>
      </c>
      <c r="T106" s="153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54" t="s">
        <v>142</v>
      </c>
      <c r="AT106" s="154" t="s">
        <v>137</v>
      </c>
      <c r="AU106" s="154" t="s">
        <v>81</v>
      </c>
      <c r="AY106" s="17" t="s">
        <v>135</v>
      </c>
      <c r="BE106" s="155">
        <f>IF(N106="základní",J106,0)</f>
        <v>0</v>
      </c>
      <c r="BF106" s="155">
        <f>IF(N106="snížená",J106,0)</f>
        <v>0</v>
      </c>
      <c r="BG106" s="155">
        <f>IF(N106="zákl. přenesená",J106,0)</f>
        <v>0</v>
      </c>
      <c r="BH106" s="155">
        <f>IF(N106="sníž. přenesená",J106,0)</f>
        <v>0</v>
      </c>
      <c r="BI106" s="155">
        <f>IF(N106="nulová",J106,0)</f>
        <v>0</v>
      </c>
      <c r="BJ106" s="17" t="s">
        <v>79</v>
      </c>
      <c r="BK106" s="155">
        <f>ROUND(I106*H106,2)</f>
        <v>0</v>
      </c>
      <c r="BL106" s="17" t="s">
        <v>142</v>
      </c>
      <c r="BM106" s="154" t="s">
        <v>295</v>
      </c>
    </row>
    <row r="107" spans="1:65" s="13" customFormat="1" ht="10" x14ac:dyDescent="0.2">
      <c r="B107" s="156"/>
      <c r="D107" s="157" t="s">
        <v>144</v>
      </c>
      <c r="E107" s="158" t="s">
        <v>3</v>
      </c>
      <c r="F107" s="159" t="s">
        <v>296</v>
      </c>
      <c r="H107" s="160">
        <v>0.82399999999999995</v>
      </c>
      <c r="I107" s="161"/>
      <c r="L107" s="156"/>
      <c r="M107" s="162"/>
      <c r="N107" s="163"/>
      <c r="O107" s="163"/>
      <c r="P107" s="163"/>
      <c r="Q107" s="163"/>
      <c r="R107" s="163"/>
      <c r="S107" s="163"/>
      <c r="T107" s="164"/>
      <c r="AT107" s="158" t="s">
        <v>144</v>
      </c>
      <c r="AU107" s="158" t="s">
        <v>81</v>
      </c>
      <c r="AV107" s="13" t="s">
        <v>81</v>
      </c>
      <c r="AW107" s="13" t="s">
        <v>34</v>
      </c>
      <c r="AX107" s="13" t="s">
        <v>79</v>
      </c>
      <c r="AY107" s="158" t="s">
        <v>135</v>
      </c>
    </row>
    <row r="108" spans="1:65" s="2" customFormat="1" ht="48" x14ac:dyDescent="0.2">
      <c r="A108" s="32"/>
      <c r="B108" s="142"/>
      <c r="C108" s="173" t="s">
        <v>167</v>
      </c>
      <c r="D108" s="173" t="s">
        <v>201</v>
      </c>
      <c r="E108" s="174" t="s">
        <v>297</v>
      </c>
      <c r="F108" s="175" t="s">
        <v>298</v>
      </c>
      <c r="G108" s="176" t="s">
        <v>299</v>
      </c>
      <c r="H108" s="177">
        <v>1</v>
      </c>
      <c r="I108" s="178"/>
      <c r="J108" s="179">
        <f>ROUND(I108*H108,2)</f>
        <v>0</v>
      </c>
      <c r="K108" s="175" t="s">
        <v>3</v>
      </c>
      <c r="L108" s="180"/>
      <c r="M108" s="181" t="s">
        <v>3</v>
      </c>
      <c r="N108" s="182" t="s">
        <v>43</v>
      </c>
      <c r="O108" s="53"/>
      <c r="P108" s="152">
        <f>O108*H108</f>
        <v>0</v>
      </c>
      <c r="Q108" s="152">
        <v>0</v>
      </c>
      <c r="R108" s="152">
        <f>Q108*H108</f>
        <v>0</v>
      </c>
      <c r="S108" s="152">
        <v>0</v>
      </c>
      <c r="T108" s="153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54" t="s">
        <v>177</v>
      </c>
      <c r="AT108" s="154" t="s">
        <v>201</v>
      </c>
      <c r="AU108" s="154" t="s">
        <v>81</v>
      </c>
      <c r="AY108" s="17" t="s">
        <v>135</v>
      </c>
      <c r="BE108" s="155">
        <f>IF(N108="základní",J108,0)</f>
        <v>0</v>
      </c>
      <c r="BF108" s="155">
        <f>IF(N108="snížená",J108,0)</f>
        <v>0</v>
      </c>
      <c r="BG108" s="155">
        <f>IF(N108="zákl. přenesená",J108,0)</f>
        <v>0</v>
      </c>
      <c r="BH108" s="155">
        <f>IF(N108="sníž. přenesená",J108,0)</f>
        <v>0</v>
      </c>
      <c r="BI108" s="155">
        <f>IF(N108="nulová",J108,0)</f>
        <v>0</v>
      </c>
      <c r="BJ108" s="17" t="s">
        <v>79</v>
      </c>
      <c r="BK108" s="155">
        <f>ROUND(I108*H108,2)</f>
        <v>0</v>
      </c>
      <c r="BL108" s="17" t="s">
        <v>142</v>
      </c>
      <c r="BM108" s="154" t="s">
        <v>300</v>
      </c>
    </row>
    <row r="109" spans="1:65" s="13" customFormat="1" ht="10" x14ac:dyDescent="0.2">
      <c r="B109" s="156"/>
      <c r="D109" s="157" t="s">
        <v>144</v>
      </c>
      <c r="E109" s="158" t="s">
        <v>3</v>
      </c>
      <c r="F109" s="159" t="s">
        <v>301</v>
      </c>
      <c r="H109" s="160">
        <v>1</v>
      </c>
      <c r="I109" s="161"/>
      <c r="L109" s="156"/>
      <c r="M109" s="162"/>
      <c r="N109" s="163"/>
      <c r="O109" s="163"/>
      <c r="P109" s="163"/>
      <c r="Q109" s="163"/>
      <c r="R109" s="163"/>
      <c r="S109" s="163"/>
      <c r="T109" s="164"/>
      <c r="AT109" s="158" t="s">
        <v>144</v>
      </c>
      <c r="AU109" s="158" t="s">
        <v>81</v>
      </c>
      <c r="AV109" s="13" t="s">
        <v>81</v>
      </c>
      <c r="AW109" s="13" t="s">
        <v>34</v>
      </c>
      <c r="AX109" s="13" t="s">
        <v>79</v>
      </c>
      <c r="AY109" s="158" t="s">
        <v>135</v>
      </c>
    </row>
    <row r="110" spans="1:65" s="2" customFormat="1" ht="66.75" customHeight="1" x14ac:dyDescent="0.2">
      <c r="A110" s="32"/>
      <c r="B110" s="142"/>
      <c r="C110" s="143" t="s">
        <v>172</v>
      </c>
      <c r="D110" s="143" t="s">
        <v>137</v>
      </c>
      <c r="E110" s="144" t="s">
        <v>302</v>
      </c>
      <c r="F110" s="145" t="s">
        <v>303</v>
      </c>
      <c r="G110" s="146" t="s">
        <v>162</v>
      </c>
      <c r="H110" s="147">
        <v>2.73</v>
      </c>
      <c r="I110" s="148"/>
      <c r="J110" s="149">
        <f>ROUND(I110*H110,2)</f>
        <v>0</v>
      </c>
      <c r="K110" s="145" t="s">
        <v>141</v>
      </c>
      <c r="L110" s="33"/>
      <c r="M110" s="150" t="s">
        <v>3</v>
      </c>
      <c r="N110" s="151" t="s">
        <v>43</v>
      </c>
      <c r="O110" s="53"/>
      <c r="P110" s="152">
        <f>O110*H110</f>
        <v>0</v>
      </c>
      <c r="Q110" s="152">
        <v>0</v>
      </c>
      <c r="R110" s="152">
        <f>Q110*H110</f>
        <v>0</v>
      </c>
      <c r="S110" s="152">
        <v>0</v>
      </c>
      <c r="T110" s="153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54" t="s">
        <v>142</v>
      </c>
      <c r="AT110" s="154" t="s">
        <v>137</v>
      </c>
      <c r="AU110" s="154" t="s">
        <v>81</v>
      </c>
      <c r="AY110" s="17" t="s">
        <v>135</v>
      </c>
      <c r="BE110" s="155">
        <f>IF(N110="základní",J110,0)</f>
        <v>0</v>
      </c>
      <c r="BF110" s="155">
        <f>IF(N110="snížená",J110,0)</f>
        <v>0</v>
      </c>
      <c r="BG110" s="155">
        <f>IF(N110="zákl. přenesená",J110,0)</f>
        <v>0</v>
      </c>
      <c r="BH110" s="155">
        <f>IF(N110="sníž. přenesená",J110,0)</f>
        <v>0</v>
      </c>
      <c r="BI110" s="155">
        <f>IF(N110="nulová",J110,0)</f>
        <v>0</v>
      </c>
      <c r="BJ110" s="17" t="s">
        <v>79</v>
      </c>
      <c r="BK110" s="155">
        <f>ROUND(I110*H110,2)</f>
        <v>0</v>
      </c>
      <c r="BL110" s="17" t="s">
        <v>142</v>
      </c>
      <c r="BM110" s="154" t="s">
        <v>304</v>
      </c>
    </row>
    <row r="111" spans="1:65" s="13" customFormat="1" ht="10" x14ac:dyDescent="0.2">
      <c r="B111" s="156"/>
      <c r="D111" s="157" t="s">
        <v>144</v>
      </c>
      <c r="E111" s="158" t="s">
        <v>3</v>
      </c>
      <c r="F111" s="159" t="s">
        <v>305</v>
      </c>
      <c r="H111" s="160">
        <v>2.25</v>
      </c>
      <c r="I111" s="161"/>
      <c r="L111" s="156"/>
      <c r="M111" s="162"/>
      <c r="N111" s="163"/>
      <c r="O111" s="163"/>
      <c r="P111" s="163"/>
      <c r="Q111" s="163"/>
      <c r="R111" s="163"/>
      <c r="S111" s="163"/>
      <c r="T111" s="164"/>
      <c r="AT111" s="158" t="s">
        <v>144</v>
      </c>
      <c r="AU111" s="158" t="s">
        <v>81</v>
      </c>
      <c r="AV111" s="13" t="s">
        <v>81</v>
      </c>
      <c r="AW111" s="13" t="s">
        <v>34</v>
      </c>
      <c r="AX111" s="13" t="s">
        <v>72</v>
      </c>
      <c r="AY111" s="158" t="s">
        <v>135</v>
      </c>
    </row>
    <row r="112" spans="1:65" s="13" customFormat="1" ht="10" x14ac:dyDescent="0.2">
      <c r="B112" s="156"/>
      <c r="D112" s="157" t="s">
        <v>144</v>
      </c>
      <c r="E112" s="158" t="s">
        <v>3</v>
      </c>
      <c r="F112" s="159" t="s">
        <v>306</v>
      </c>
      <c r="H112" s="160">
        <v>0.48</v>
      </c>
      <c r="I112" s="161"/>
      <c r="L112" s="156"/>
      <c r="M112" s="162"/>
      <c r="N112" s="163"/>
      <c r="O112" s="163"/>
      <c r="P112" s="163"/>
      <c r="Q112" s="163"/>
      <c r="R112" s="163"/>
      <c r="S112" s="163"/>
      <c r="T112" s="164"/>
      <c r="AT112" s="158" t="s">
        <v>144</v>
      </c>
      <c r="AU112" s="158" t="s">
        <v>81</v>
      </c>
      <c r="AV112" s="13" t="s">
        <v>81</v>
      </c>
      <c r="AW112" s="13" t="s">
        <v>34</v>
      </c>
      <c r="AX112" s="13" t="s">
        <v>72</v>
      </c>
      <c r="AY112" s="158" t="s">
        <v>135</v>
      </c>
    </row>
    <row r="113" spans="1:65" s="14" customFormat="1" ht="10" x14ac:dyDescent="0.2">
      <c r="B113" s="165"/>
      <c r="D113" s="157" t="s">
        <v>144</v>
      </c>
      <c r="E113" s="166" t="s">
        <v>3</v>
      </c>
      <c r="F113" s="167" t="s">
        <v>307</v>
      </c>
      <c r="H113" s="168">
        <v>2.73</v>
      </c>
      <c r="I113" s="169"/>
      <c r="L113" s="165"/>
      <c r="M113" s="170"/>
      <c r="N113" s="171"/>
      <c r="O113" s="171"/>
      <c r="P113" s="171"/>
      <c r="Q113" s="171"/>
      <c r="R113" s="171"/>
      <c r="S113" s="171"/>
      <c r="T113" s="172"/>
      <c r="AT113" s="166" t="s">
        <v>144</v>
      </c>
      <c r="AU113" s="166" t="s">
        <v>81</v>
      </c>
      <c r="AV113" s="14" t="s">
        <v>142</v>
      </c>
      <c r="AW113" s="14" t="s">
        <v>34</v>
      </c>
      <c r="AX113" s="14" t="s">
        <v>79</v>
      </c>
      <c r="AY113" s="166" t="s">
        <v>135</v>
      </c>
    </row>
    <row r="114" spans="1:65" s="2" customFormat="1" ht="66.75" customHeight="1" x14ac:dyDescent="0.2">
      <c r="A114" s="32"/>
      <c r="B114" s="142"/>
      <c r="C114" s="143" t="s">
        <v>177</v>
      </c>
      <c r="D114" s="143" t="s">
        <v>137</v>
      </c>
      <c r="E114" s="144" t="s">
        <v>308</v>
      </c>
      <c r="F114" s="145" t="s">
        <v>309</v>
      </c>
      <c r="G114" s="146" t="s">
        <v>162</v>
      </c>
      <c r="H114" s="147">
        <v>1.3</v>
      </c>
      <c r="I114" s="148"/>
      <c r="J114" s="149">
        <f>ROUND(I114*H114,2)</f>
        <v>0</v>
      </c>
      <c r="K114" s="145" t="s">
        <v>141</v>
      </c>
      <c r="L114" s="33"/>
      <c r="M114" s="150" t="s">
        <v>3</v>
      </c>
      <c r="N114" s="151" t="s">
        <v>43</v>
      </c>
      <c r="O114" s="53"/>
      <c r="P114" s="152">
        <f>O114*H114</f>
        <v>0</v>
      </c>
      <c r="Q114" s="152">
        <v>0</v>
      </c>
      <c r="R114" s="152">
        <f>Q114*H114</f>
        <v>0</v>
      </c>
      <c r="S114" s="152">
        <v>0</v>
      </c>
      <c r="T114" s="153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54" t="s">
        <v>142</v>
      </c>
      <c r="AT114" s="154" t="s">
        <v>137</v>
      </c>
      <c r="AU114" s="154" t="s">
        <v>81</v>
      </c>
      <c r="AY114" s="17" t="s">
        <v>135</v>
      </c>
      <c r="BE114" s="155">
        <f>IF(N114="základní",J114,0)</f>
        <v>0</v>
      </c>
      <c r="BF114" s="155">
        <f>IF(N114="snížená",J114,0)</f>
        <v>0</v>
      </c>
      <c r="BG114" s="155">
        <f>IF(N114="zákl. přenesená",J114,0)</f>
        <v>0</v>
      </c>
      <c r="BH114" s="155">
        <f>IF(N114="sníž. přenesená",J114,0)</f>
        <v>0</v>
      </c>
      <c r="BI114" s="155">
        <f>IF(N114="nulová",J114,0)</f>
        <v>0</v>
      </c>
      <c r="BJ114" s="17" t="s">
        <v>79</v>
      </c>
      <c r="BK114" s="155">
        <f>ROUND(I114*H114,2)</f>
        <v>0</v>
      </c>
      <c r="BL114" s="17" t="s">
        <v>142</v>
      </c>
      <c r="BM114" s="154" t="s">
        <v>310</v>
      </c>
    </row>
    <row r="115" spans="1:65" s="13" customFormat="1" ht="10" x14ac:dyDescent="0.2">
      <c r="B115" s="156"/>
      <c r="D115" s="157" t="s">
        <v>144</v>
      </c>
      <c r="E115" s="158" t="s">
        <v>3</v>
      </c>
      <c r="F115" s="159" t="s">
        <v>311</v>
      </c>
      <c r="H115" s="160">
        <v>1.3</v>
      </c>
      <c r="I115" s="161"/>
      <c r="L115" s="156"/>
      <c r="M115" s="162"/>
      <c r="N115" s="163"/>
      <c r="O115" s="163"/>
      <c r="P115" s="163"/>
      <c r="Q115" s="163"/>
      <c r="R115" s="163"/>
      <c r="S115" s="163"/>
      <c r="T115" s="164"/>
      <c r="AT115" s="158" t="s">
        <v>144</v>
      </c>
      <c r="AU115" s="158" t="s">
        <v>81</v>
      </c>
      <c r="AV115" s="13" t="s">
        <v>81</v>
      </c>
      <c r="AW115" s="13" t="s">
        <v>34</v>
      </c>
      <c r="AX115" s="13" t="s">
        <v>79</v>
      </c>
      <c r="AY115" s="158" t="s">
        <v>135</v>
      </c>
    </row>
    <row r="116" spans="1:65" s="2" customFormat="1" ht="69" x14ac:dyDescent="0.2">
      <c r="A116" s="32"/>
      <c r="B116" s="142"/>
      <c r="C116" s="143" t="s">
        <v>182</v>
      </c>
      <c r="D116" s="143" t="s">
        <v>137</v>
      </c>
      <c r="E116" s="144" t="s">
        <v>312</v>
      </c>
      <c r="F116" s="145" t="s">
        <v>313</v>
      </c>
      <c r="G116" s="146" t="s">
        <v>148</v>
      </c>
      <c r="H116" s="147">
        <v>6</v>
      </c>
      <c r="I116" s="148"/>
      <c r="J116" s="149">
        <f>ROUND(I116*H116,2)</f>
        <v>0</v>
      </c>
      <c r="K116" s="145" t="s">
        <v>141</v>
      </c>
      <c r="L116" s="33"/>
      <c r="M116" s="150" t="s">
        <v>3</v>
      </c>
      <c r="N116" s="151" t="s">
        <v>43</v>
      </c>
      <c r="O116" s="53"/>
      <c r="P116" s="152">
        <f>O116*H116</f>
        <v>0</v>
      </c>
      <c r="Q116" s="152">
        <v>7.26E-3</v>
      </c>
      <c r="R116" s="152">
        <f>Q116*H116</f>
        <v>4.3560000000000001E-2</v>
      </c>
      <c r="S116" s="152">
        <v>0</v>
      </c>
      <c r="T116" s="153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54" t="s">
        <v>142</v>
      </c>
      <c r="AT116" s="154" t="s">
        <v>137</v>
      </c>
      <c r="AU116" s="154" t="s">
        <v>81</v>
      </c>
      <c r="AY116" s="17" t="s">
        <v>135</v>
      </c>
      <c r="BE116" s="155">
        <f>IF(N116="základní",J116,0)</f>
        <v>0</v>
      </c>
      <c r="BF116" s="155">
        <f>IF(N116="snížená",J116,0)</f>
        <v>0</v>
      </c>
      <c r="BG116" s="155">
        <f>IF(N116="zákl. přenesená",J116,0)</f>
        <v>0</v>
      </c>
      <c r="BH116" s="155">
        <f>IF(N116="sníž. přenesená",J116,0)</f>
        <v>0</v>
      </c>
      <c r="BI116" s="155">
        <f>IF(N116="nulová",J116,0)</f>
        <v>0</v>
      </c>
      <c r="BJ116" s="17" t="s">
        <v>79</v>
      </c>
      <c r="BK116" s="155">
        <f>ROUND(I116*H116,2)</f>
        <v>0</v>
      </c>
      <c r="BL116" s="17" t="s">
        <v>142</v>
      </c>
      <c r="BM116" s="154" t="s">
        <v>314</v>
      </c>
    </row>
    <row r="117" spans="1:65" s="13" customFormat="1" ht="10" x14ac:dyDescent="0.2">
      <c r="B117" s="156"/>
      <c r="D117" s="157" t="s">
        <v>144</v>
      </c>
      <c r="E117" s="158" t="s">
        <v>3</v>
      </c>
      <c r="F117" s="159" t="s">
        <v>315</v>
      </c>
      <c r="H117" s="160">
        <v>6</v>
      </c>
      <c r="I117" s="161"/>
      <c r="L117" s="156"/>
      <c r="M117" s="162"/>
      <c r="N117" s="163"/>
      <c r="O117" s="163"/>
      <c r="P117" s="163"/>
      <c r="Q117" s="163"/>
      <c r="R117" s="163"/>
      <c r="S117" s="163"/>
      <c r="T117" s="164"/>
      <c r="AT117" s="158" t="s">
        <v>144</v>
      </c>
      <c r="AU117" s="158" t="s">
        <v>81</v>
      </c>
      <c r="AV117" s="13" t="s">
        <v>81</v>
      </c>
      <c r="AW117" s="13" t="s">
        <v>34</v>
      </c>
      <c r="AX117" s="13" t="s">
        <v>72</v>
      </c>
      <c r="AY117" s="158" t="s">
        <v>135</v>
      </c>
    </row>
    <row r="118" spans="1:65" s="14" customFormat="1" ht="10" x14ac:dyDescent="0.2">
      <c r="B118" s="165"/>
      <c r="D118" s="157" t="s">
        <v>144</v>
      </c>
      <c r="E118" s="166" t="s">
        <v>3</v>
      </c>
      <c r="F118" s="167" t="s">
        <v>307</v>
      </c>
      <c r="H118" s="168">
        <v>6</v>
      </c>
      <c r="I118" s="169"/>
      <c r="L118" s="165"/>
      <c r="M118" s="170"/>
      <c r="N118" s="171"/>
      <c r="O118" s="171"/>
      <c r="P118" s="171"/>
      <c r="Q118" s="171"/>
      <c r="R118" s="171"/>
      <c r="S118" s="171"/>
      <c r="T118" s="172"/>
      <c r="AT118" s="166" t="s">
        <v>144</v>
      </c>
      <c r="AU118" s="166" t="s">
        <v>81</v>
      </c>
      <c r="AV118" s="14" t="s">
        <v>142</v>
      </c>
      <c r="AW118" s="14" t="s">
        <v>34</v>
      </c>
      <c r="AX118" s="14" t="s">
        <v>79</v>
      </c>
      <c r="AY118" s="166" t="s">
        <v>135</v>
      </c>
    </row>
    <row r="119" spans="1:65" s="2" customFormat="1" ht="69" x14ac:dyDescent="0.2">
      <c r="A119" s="32"/>
      <c r="B119" s="142"/>
      <c r="C119" s="143" t="s">
        <v>186</v>
      </c>
      <c r="D119" s="143" t="s">
        <v>137</v>
      </c>
      <c r="E119" s="144" t="s">
        <v>316</v>
      </c>
      <c r="F119" s="145" t="s">
        <v>317</v>
      </c>
      <c r="G119" s="146" t="s">
        <v>148</v>
      </c>
      <c r="H119" s="147">
        <v>6</v>
      </c>
      <c r="I119" s="148"/>
      <c r="J119" s="149">
        <f>ROUND(I119*H119,2)</f>
        <v>0</v>
      </c>
      <c r="K119" s="145" t="s">
        <v>141</v>
      </c>
      <c r="L119" s="33"/>
      <c r="M119" s="150" t="s">
        <v>3</v>
      </c>
      <c r="N119" s="151" t="s">
        <v>43</v>
      </c>
      <c r="O119" s="53"/>
      <c r="P119" s="152">
        <f>O119*H119</f>
        <v>0</v>
      </c>
      <c r="Q119" s="152">
        <v>8.5999999999999998E-4</v>
      </c>
      <c r="R119" s="152">
        <f>Q119*H119</f>
        <v>5.1599999999999997E-3</v>
      </c>
      <c r="S119" s="152">
        <v>0</v>
      </c>
      <c r="T119" s="153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54" t="s">
        <v>142</v>
      </c>
      <c r="AT119" s="154" t="s">
        <v>137</v>
      </c>
      <c r="AU119" s="154" t="s">
        <v>81</v>
      </c>
      <c r="AY119" s="17" t="s">
        <v>135</v>
      </c>
      <c r="BE119" s="155">
        <f>IF(N119="základní",J119,0)</f>
        <v>0</v>
      </c>
      <c r="BF119" s="155">
        <f>IF(N119="snížená",J119,0)</f>
        <v>0</v>
      </c>
      <c r="BG119" s="155">
        <f>IF(N119="zákl. přenesená",J119,0)</f>
        <v>0</v>
      </c>
      <c r="BH119" s="155">
        <f>IF(N119="sníž. přenesená",J119,0)</f>
        <v>0</v>
      </c>
      <c r="BI119" s="155">
        <f>IF(N119="nulová",J119,0)</f>
        <v>0</v>
      </c>
      <c r="BJ119" s="17" t="s">
        <v>79</v>
      </c>
      <c r="BK119" s="155">
        <f>ROUND(I119*H119,2)</f>
        <v>0</v>
      </c>
      <c r="BL119" s="17" t="s">
        <v>142</v>
      </c>
      <c r="BM119" s="154" t="s">
        <v>318</v>
      </c>
    </row>
    <row r="120" spans="1:65" s="13" customFormat="1" ht="10" x14ac:dyDescent="0.2">
      <c r="B120" s="156"/>
      <c r="D120" s="157" t="s">
        <v>144</v>
      </c>
      <c r="E120" s="158" t="s">
        <v>3</v>
      </c>
      <c r="F120" s="159" t="s">
        <v>315</v>
      </c>
      <c r="H120" s="160">
        <v>6</v>
      </c>
      <c r="I120" s="161"/>
      <c r="L120" s="156"/>
      <c r="M120" s="162"/>
      <c r="N120" s="163"/>
      <c r="O120" s="163"/>
      <c r="P120" s="163"/>
      <c r="Q120" s="163"/>
      <c r="R120" s="163"/>
      <c r="S120" s="163"/>
      <c r="T120" s="164"/>
      <c r="AT120" s="158" t="s">
        <v>144</v>
      </c>
      <c r="AU120" s="158" t="s">
        <v>81</v>
      </c>
      <c r="AV120" s="13" t="s">
        <v>81</v>
      </c>
      <c r="AW120" s="13" t="s">
        <v>34</v>
      </c>
      <c r="AX120" s="13" t="s">
        <v>72</v>
      </c>
      <c r="AY120" s="158" t="s">
        <v>135</v>
      </c>
    </row>
    <row r="121" spans="1:65" s="14" customFormat="1" ht="10" x14ac:dyDescent="0.2">
      <c r="B121" s="165"/>
      <c r="D121" s="157" t="s">
        <v>144</v>
      </c>
      <c r="E121" s="166" t="s">
        <v>3</v>
      </c>
      <c r="F121" s="167" t="s">
        <v>307</v>
      </c>
      <c r="H121" s="168">
        <v>6</v>
      </c>
      <c r="I121" s="169"/>
      <c r="L121" s="165"/>
      <c r="M121" s="170"/>
      <c r="N121" s="171"/>
      <c r="O121" s="171"/>
      <c r="P121" s="171"/>
      <c r="Q121" s="171"/>
      <c r="R121" s="171"/>
      <c r="S121" s="171"/>
      <c r="T121" s="172"/>
      <c r="AT121" s="166" t="s">
        <v>144</v>
      </c>
      <c r="AU121" s="166" t="s">
        <v>81</v>
      </c>
      <c r="AV121" s="14" t="s">
        <v>142</v>
      </c>
      <c r="AW121" s="14" t="s">
        <v>34</v>
      </c>
      <c r="AX121" s="14" t="s">
        <v>79</v>
      </c>
      <c r="AY121" s="166" t="s">
        <v>135</v>
      </c>
    </row>
    <row r="122" spans="1:65" s="2" customFormat="1" ht="90" customHeight="1" x14ac:dyDescent="0.2">
      <c r="A122" s="32"/>
      <c r="B122" s="142"/>
      <c r="C122" s="143" t="s">
        <v>191</v>
      </c>
      <c r="D122" s="143" t="s">
        <v>137</v>
      </c>
      <c r="E122" s="144" t="s">
        <v>319</v>
      </c>
      <c r="F122" s="145" t="s">
        <v>320</v>
      </c>
      <c r="G122" s="146" t="s">
        <v>269</v>
      </c>
      <c r="H122" s="147">
        <v>7.1999999999999995E-2</v>
      </c>
      <c r="I122" s="148"/>
      <c r="J122" s="149">
        <f>ROUND(I122*H122,2)</f>
        <v>0</v>
      </c>
      <c r="K122" s="145" t="s">
        <v>141</v>
      </c>
      <c r="L122" s="33"/>
      <c r="M122" s="150" t="s">
        <v>3</v>
      </c>
      <c r="N122" s="151" t="s">
        <v>43</v>
      </c>
      <c r="O122" s="53"/>
      <c r="P122" s="152">
        <f>O122*H122</f>
        <v>0</v>
      </c>
      <c r="Q122" s="152">
        <v>1.03955</v>
      </c>
      <c r="R122" s="152">
        <f>Q122*H122</f>
        <v>7.4847599999999986E-2</v>
      </c>
      <c r="S122" s="152">
        <v>0</v>
      </c>
      <c r="T122" s="153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4" t="s">
        <v>142</v>
      </c>
      <c r="AT122" s="154" t="s">
        <v>137</v>
      </c>
      <c r="AU122" s="154" t="s">
        <v>81</v>
      </c>
      <c r="AY122" s="17" t="s">
        <v>135</v>
      </c>
      <c r="BE122" s="155">
        <f>IF(N122="základní",J122,0)</f>
        <v>0</v>
      </c>
      <c r="BF122" s="155">
        <f>IF(N122="snížená",J122,0)</f>
        <v>0</v>
      </c>
      <c r="BG122" s="155">
        <f>IF(N122="zákl. přenesená",J122,0)</f>
        <v>0</v>
      </c>
      <c r="BH122" s="155">
        <f>IF(N122="sníž. přenesená",J122,0)</f>
        <v>0</v>
      </c>
      <c r="BI122" s="155">
        <f>IF(N122="nulová",J122,0)</f>
        <v>0</v>
      </c>
      <c r="BJ122" s="17" t="s">
        <v>79</v>
      </c>
      <c r="BK122" s="155">
        <f>ROUND(I122*H122,2)</f>
        <v>0</v>
      </c>
      <c r="BL122" s="17" t="s">
        <v>142</v>
      </c>
      <c r="BM122" s="154" t="s">
        <v>321</v>
      </c>
    </row>
    <row r="123" spans="1:65" s="13" customFormat="1" ht="10" x14ac:dyDescent="0.2">
      <c r="B123" s="156"/>
      <c r="D123" s="157" t="s">
        <v>144</v>
      </c>
      <c r="E123" s="158" t="s">
        <v>3</v>
      </c>
      <c r="F123" s="159" t="s">
        <v>322</v>
      </c>
      <c r="H123" s="160">
        <v>7.1999999999999995E-2</v>
      </c>
      <c r="I123" s="161"/>
      <c r="L123" s="156"/>
      <c r="M123" s="162"/>
      <c r="N123" s="163"/>
      <c r="O123" s="163"/>
      <c r="P123" s="163"/>
      <c r="Q123" s="163"/>
      <c r="R123" s="163"/>
      <c r="S123" s="163"/>
      <c r="T123" s="164"/>
      <c r="AT123" s="158" t="s">
        <v>144</v>
      </c>
      <c r="AU123" s="158" t="s">
        <v>81</v>
      </c>
      <c r="AV123" s="13" t="s">
        <v>81</v>
      </c>
      <c r="AW123" s="13" t="s">
        <v>34</v>
      </c>
      <c r="AX123" s="13" t="s">
        <v>79</v>
      </c>
      <c r="AY123" s="158" t="s">
        <v>135</v>
      </c>
    </row>
    <row r="124" spans="1:65" s="2" customFormat="1" ht="16.5" customHeight="1" x14ac:dyDescent="0.2">
      <c r="A124" s="32"/>
      <c r="B124" s="142"/>
      <c r="C124" s="143" t="s">
        <v>196</v>
      </c>
      <c r="D124" s="143" t="s">
        <v>137</v>
      </c>
      <c r="E124" s="144" t="s">
        <v>323</v>
      </c>
      <c r="F124" s="145" t="s">
        <v>324</v>
      </c>
      <c r="G124" s="146" t="s">
        <v>148</v>
      </c>
      <c r="H124" s="147">
        <v>52.22</v>
      </c>
      <c r="I124" s="148"/>
      <c r="J124" s="149">
        <f>ROUND(I124*H124,2)</f>
        <v>0</v>
      </c>
      <c r="K124" s="145" t="s">
        <v>3</v>
      </c>
      <c r="L124" s="33"/>
      <c r="M124" s="150" t="s">
        <v>3</v>
      </c>
      <c r="N124" s="151" t="s">
        <v>43</v>
      </c>
      <c r="O124" s="53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4" t="s">
        <v>142</v>
      </c>
      <c r="AT124" s="154" t="s">
        <v>137</v>
      </c>
      <c r="AU124" s="154" t="s">
        <v>81</v>
      </c>
      <c r="AY124" s="17" t="s">
        <v>135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7" t="s">
        <v>79</v>
      </c>
      <c r="BK124" s="155">
        <f>ROUND(I124*H124,2)</f>
        <v>0</v>
      </c>
      <c r="BL124" s="17" t="s">
        <v>142</v>
      </c>
      <c r="BM124" s="154" t="s">
        <v>325</v>
      </c>
    </row>
    <row r="125" spans="1:65" s="13" customFormat="1" ht="10" x14ac:dyDescent="0.2">
      <c r="B125" s="156"/>
      <c r="D125" s="157" t="s">
        <v>144</v>
      </c>
      <c r="E125" s="158" t="s">
        <v>3</v>
      </c>
      <c r="F125" s="159" t="s">
        <v>326</v>
      </c>
      <c r="H125" s="160">
        <v>13.52</v>
      </c>
      <c r="I125" s="161"/>
      <c r="L125" s="156"/>
      <c r="M125" s="162"/>
      <c r="N125" s="163"/>
      <c r="O125" s="163"/>
      <c r="P125" s="163"/>
      <c r="Q125" s="163"/>
      <c r="R125" s="163"/>
      <c r="S125" s="163"/>
      <c r="T125" s="164"/>
      <c r="AT125" s="158" t="s">
        <v>144</v>
      </c>
      <c r="AU125" s="158" t="s">
        <v>81</v>
      </c>
      <c r="AV125" s="13" t="s">
        <v>81</v>
      </c>
      <c r="AW125" s="13" t="s">
        <v>34</v>
      </c>
      <c r="AX125" s="13" t="s">
        <v>72</v>
      </c>
      <c r="AY125" s="158" t="s">
        <v>135</v>
      </c>
    </row>
    <row r="126" spans="1:65" s="13" customFormat="1" ht="10" x14ac:dyDescent="0.2">
      <c r="B126" s="156"/>
      <c r="D126" s="157" t="s">
        <v>144</v>
      </c>
      <c r="E126" s="158" t="s">
        <v>3</v>
      </c>
      <c r="F126" s="159" t="s">
        <v>327</v>
      </c>
      <c r="H126" s="160">
        <v>9</v>
      </c>
      <c r="I126" s="161"/>
      <c r="L126" s="156"/>
      <c r="M126" s="162"/>
      <c r="N126" s="163"/>
      <c r="O126" s="163"/>
      <c r="P126" s="163"/>
      <c r="Q126" s="163"/>
      <c r="R126" s="163"/>
      <c r="S126" s="163"/>
      <c r="T126" s="164"/>
      <c r="AT126" s="158" t="s">
        <v>144</v>
      </c>
      <c r="AU126" s="158" t="s">
        <v>81</v>
      </c>
      <c r="AV126" s="13" t="s">
        <v>81</v>
      </c>
      <c r="AW126" s="13" t="s">
        <v>34</v>
      </c>
      <c r="AX126" s="13" t="s">
        <v>72</v>
      </c>
      <c r="AY126" s="158" t="s">
        <v>135</v>
      </c>
    </row>
    <row r="127" spans="1:65" s="13" customFormat="1" ht="10" x14ac:dyDescent="0.2">
      <c r="B127" s="156"/>
      <c r="D127" s="157" t="s">
        <v>144</v>
      </c>
      <c r="E127" s="158" t="s">
        <v>3</v>
      </c>
      <c r="F127" s="159" t="s">
        <v>328</v>
      </c>
      <c r="H127" s="160">
        <v>29.7</v>
      </c>
      <c r="I127" s="161"/>
      <c r="L127" s="156"/>
      <c r="M127" s="162"/>
      <c r="N127" s="163"/>
      <c r="O127" s="163"/>
      <c r="P127" s="163"/>
      <c r="Q127" s="163"/>
      <c r="R127" s="163"/>
      <c r="S127" s="163"/>
      <c r="T127" s="164"/>
      <c r="AT127" s="158" t="s">
        <v>144</v>
      </c>
      <c r="AU127" s="158" t="s">
        <v>81</v>
      </c>
      <c r="AV127" s="13" t="s">
        <v>81</v>
      </c>
      <c r="AW127" s="13" t="s">
        <v>34</v>
      </c>
      <c r="AX127" s="13" t="s">
        <v>72</v>
      </c>
      <c r="AY127" s="158" t="s">
        <v>135</v>
      </c>
    </row>
    <row r="128" spans="1:65" s="14" customFormat="1" ht="10" x14ac:dyDescent="0.2">
      <c r="B128" s="165"/>
      <c r="D128" s="157" t="s">
        <v>144</v>
      </c>
      <c r="E128" s="166" t="s">
        <v>3</v>
      </c>
      <c r="F128" s="167" t="s">
        <v>307</v>
      </c>
      <c r="H128" s="168">
        <v>52.22</v>
      </c>
      <c r="I128" s="169"/>
      <c r="L128" s="165"/>
      <c r="M128" s="170"/>
      <c r="N128" s="171"/>
      <c r="O128" s="171"/>
      <c r="P128" s="171"/>
      <c r="Q128" s="171"/>
      <c r="R128" s="171"/>
      <c r="S128" s="171"/>
      <c r="T128" s="172"/>
      <c r="AT128" s="166" t="s">
        <v>144</v>
      </c>
      <c r="AU128" s="166" t="s">
        <v>81</v>
      </c>
      <c r="AV128" s="14" t="s">
        <v>142</v>
      </c>
      <c r="AW128" s="14" t="s">
        <v>34</v>
      </c>
      <c r="AX128" s="14" t="s">
        <v>79</v>
      </c>
      <c r="AY128" s="166" t="s">
        <v>135</v>
      </c>
    </row>
    <row r="129" spans="1:65" s="12" customFormat="1" ht="22.75" customHeight="1" x14ac:dyDescent="0.25">
      <c r="B129" s="129"/>
      <c r="D129" s="130" t="s">
        <v>71</v>
      </c>
      <c r="E129" s="140" t="s">
        <v>142</v>
      </c>
      <c r="F129" s="140" t="s">
        <v>246</v>
      </c>
      <c r="I129" s="132"/>
      <c r="J129" s="141">
        <f>BK129</f>
        <v>0</v>
      </c>
      <c r="L129" s="129"/>
      <c r="M129" s="134"/>
      <c r="N129" s="135"/>
      <c r="O129" s="135"/>
      <c r="P129" s="136">
        <f>SUM(P130:P139)</f>
        <v>0</v>
      </c>
      <c r="Q129" s="135"/>
      <c r="R129" s="136">
        <f>SUM(R130:R139)</f>
        <v>7.3007999999999997</v>
      </c>
      <c r="S129" s="135"/>
      <c r="T129" s="137">
        <f>SUM(T130:T139)</f>
        <v>0</v>
      </c>
      <c r="AR129" s="130" t="s">
        <v>79</v>
      </c>
      <c r="AT129" s="138" t="s">
        <v>71</v>
      </c>
      <c r="AU129" s="138" t="s">
        <v>79</v>
      </c>
      <c r="AY129" s="130" t="s">
        <v>135</v>
      </c>
      <c r="BK129" s="139">
        <f>SUM(BK130:BK139)</f>
        <v>0</v>
      </c>
    </row>
    <row r="130" spans="1:65" s="2" customFormat="1" ht="23" x14ac:dyDescent="0.2">
      <c r="A130" s="32"/>
      <c r="B130" s="142"/>
      <c r="C130" s="143" t="s">
        <v>200</v>
      </c>
      <c r="D130" s="143" t="s">
        <v>137</v>
      </c>
      <c r="E130" s="144" t="s">
        <v>329</v>
      </c>
      <c r="F130" s="145" t="s">
        <v>330</v>
      </c>
      <c r="G130" s="146" t="s">
        <v>162</v>
      </c>
      <c r="H130" s="147">
        <v>0.96</v>
      </c>
      <c r="I130" s="148"/>
      <c r="J130" s="149">
        <f>ROUND(I130*H130,2)</f>
        <v>0</v>
      </c>
      <c r="K130" s="145" t="s">
        <v>141</v>
      </c>
      <c r="L130" s="33"/>
      <c r="M130" s="150" t="s">
        <v>3</v>
      </c>
      <c r="N130" s="151" t="s">
        <v>43</v>
      </c>
      <c r="O130" s="53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4" t="s">
        <v>142</v>
      </c>
      <c r="AT130" s="154" t="s">
        <v>137</v>
      </c>
      <c r="AU130" s="154" t="s">
        <v>81</v>
      </c>
      <c r="AY130" s="17" t="s">
        <v>135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7" t="s">
        <v>79</v>
      </c>
      <c r="BK130" s="155">
        <f>ROUND(I130*H130,2)</f>
        <v>0</v>
      </c>
      <c r="BL130" s="17" t="s">
        <v>142</v>
      </c>
      <c r="BM130" s="154" t="s">
        <v>331</v>
      </c>
    </row>
    <row r="131" spans="1:65" s="13" customFormat="1" ht="10" x14ac:dyDescent="0.2">
      <c r="B131" s="156"/>
      <c r="D131" s="157" t="s">
        <v>144</v>
      </c>
      <c r="E131" s="158" t="s">
        <v>3</v>
      </c>
      <c r="F131" s="159" t="s">
        <v>332</v>
      </c>
      <c r="H131" s="160">
        <v>0.96</v>
      </c>
      <c r="I131" s="161"/>
      <c r="L131" s="156"/>
      <c r="M131" s="162"/>
      <c r="N131" s="163"/>
      <c r="O131" s="163"/>
      <c r="P131" s="163"/>
      <c r="Q131" s="163"/>
      <c r="R131" s="163"/>
      <c r="S131" s="163"/>
      <c r="T131" s="164"/>
      <c r="AT131" s="158" t="s">
        <v>144</v>
      </c>
      <c r="AU131" s="158" t="s">
        <v>81</v>
      </c>
      <c r="AV131" s="13" t="s">
        <v>81</v>
      </c>
      <c r="AW131" s="13" t="s">
        <v>34</v>
      </c>
      <c r="AX131" s="13" t="s">
        <v>79</v>
      </c>
      <c r="AY131" s="158" t="s">
        <v>135</v>
      </c>
    </row>
    <row r="132" spans="1:65" s="2" customFormat="1" ht="34.5" x14ac:dyDescent="0.2">
      <c r="A132" s="32"/>
      <c r="B132" s="142"/>
      <c r="C132" s="143" t="s">
        <v>207</v>
      </c>
      <c r="D132" s="143" t="s">
        <v>137</v>
      </c>
      <c r="E132" s="144" t="s">
        <v>333</v>
      </c>
      <c r="F132" s="145" t="s">
        <v>334</v>
      </c>
      <c r="G132" s="146" t="s">
        <v>162</v>
      </c>
      <c r="H132" s="147">
        <v>1.92</v>
      </c>
      <c r="I132" s="148"/>
      <c r="J132" s="149">
        <f>ROUND(I132*H132,2)</f>
        <v>0</v>
      </c>
      <c r="K132" s="145" t="s">
        <v>141</v>
      </c>
      <c r="L132" s="33"/>
      <c r="M132" s="150" t="s">
        <v>3</v>
      </c>
      <c r="N132" s="151" t="s">
        <v>43</v>
      </c>
      <c r="O132" s="53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4" t="s">
        <v>142</v>
      </c>
      <c r="AT132" s="154" t="s">
        <v>137</v>
      </c>
      <c r="AU132" s="154" t="s">
        <v>81</v>
      </c>
      <c r="AY132" s="17" t="s">
        <v>135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7" t="s">
        <v>79</v>
      </c>
      <c r="BK132" s="155">
        <f>ROUND(I132*H132,2)</f>
        <v>0</v>
      </c>
      <c r="BL132" s="17" t="s">
        <v>142</v>
      </c>
      <c r="BM132" s="154" t="s">
        <v>335</v>
      </c>
    </row>
    <row r="133" spans="1:65" s="13" customFormat="1" ht="10" x14ac:dyDescent="0.2">
      <c r="B133" s="156"/>
      <c r="D133" s="157" t="s">
        <v>144</v>
      </c>
      <c r="E133" s="158" t="s">
        <v>3</v>
      </c>
      <c r="F133" s="159" t="s">
        <v>336</v>
      </c>
      <c r="H133" s="160">
        <v>1.92</v>
      </c>
      <c r="I133" s="161"/>
      <c r="L133" s="156"/>
      <c r="M133" s="162"/>
      <c r="N133" s="163"/>
      <c r="O133" s="163"/>
      <c r="P133" s="163"/>
      <c r="Q133" s="163"/>
      <c r="R133" s="163"/>
      <c r="S133" s="163"/>
      <c r="T133" s="164"/>
      <c r="AT133" s="158" t="s">
        <v>144</v>
      </c>
      <c r="AU133" s="158" t="s">
        <v>81</v>
      </c>
      <c r="AV133" s="13" t="s">
        <v>81</v>
      </c>
      <c r="AW133" s="13" t="s">
        <v>34</v>
      </c>
      <c r="AX133" s="13" t="s">
        <v>79</v>
      </c>
      <c r="AY133" s="158" t="s">
        <v>135</v>
      </c>
    </row>
    <row r="134" spans="1:65" s="2" customFormat="1" ht="34.5" x14ac:dyDescent="0.2">
      <c r="A134" s="32"/>
      <c r="B134" s="142"/>
      <c r="C134" s="143" t="s">
        <v>9</v>
      </c>
      <c r="D134" s="143" t="s">
        <v>137</v>
      </c>
      <c r="E134" s="144" t="s">
        <v>337</v>
      </c>
      <c r="F134" s="145" t="s">
        <v>338</v>
      </c>
      <c r="G134" s="146" t="s">
        <v>162</v>
      </c>
      <c r="H134" s="147">
        <v>3</v>
      </c>
      <c r="I134" s="148"/>
      <c r="J134" s="149">
        <f>ROUND(I134*H134,2)</f>
        <v>0</v>
      </c>
      <c r="K134" s="145" t="s">
        <v>141</v>
      </c>
      <c r="L134" s="33"/>
      <c r="M134" s="150" t="s">
        <v>3</v>
      </c>
      <c r="N134" s="151" t="s">
        <v>43</v>
      </c>
      <c r="O134" s="53"/>
      <c r="P134" s="152">
        <f>O134*H134</f>
        <v>0</v>
      </c>
      <c r="Q134" s="152">
        <v>2.13408</v>
      </c>
      <c r="R134" s="152">
        <f>Q134*H134</f>
        <v>6.4022399999999999</v>
      </c>
      <c r="S134" s="152">
        <v>0</v>
      </c>
      <c r="T134" s="15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4" t="s">
        <v>142</v>
      </c>
      <c r="AT134" s="154" t="s">
        <v>137</v>
      </c>
      <c r="AU134" s="154" t="s">
        <v>81</v>
      </c>
      <c r="AY134" s="17" t="s">
        <v>135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7" t="s">
        <v>79</v>
      </c>
      <c r="BK134" s="155">
        <f>ROUND(I134*H134,2)</f>
        <v>0</v>
      </c>
      <c r="BL134" s="17" t="s">
        <v>142</v>
      </c>
      <c r="BM134" s="154" t="s">
        <v>339</v>
      </c>
    </row>
    <row r="135" spans="1:65" s="13" customFormat="1" ht="10" x14ac:dyDescent="0.2">
      <c r="B135" s="156"/>
      <c r="D135" s="157" t="s">
        <v>144</v>
      </c>
      <c r="E135" s="158" t="s">
        <v>3</v>
      </c>
      <c r="F135" s="159" t="s">
        <v>340</v>
      </c>
      <c r="H135" s="160">
        <v>3</v>
      </c>
      <c r="I135" s="161"/>
      <c r="L135" s="156"/>
      <c r="M135" s="162"/>
      <c r="N135" s="163"/>
      <c r="O135" s="163"/>
      <c r="P135" s="163"/>
      <c r="Q135" s="163"/>
      <c r="R135" s="163"/>
      <c r="S135" s="163"/>
      <c r="T135" s="164"/>
      <c r="AT135" s="158" t="s">
        <v>144</v>
      </c>
      <c r="AU135" s="158" t="s">
        <v>81</v>
      </c>
      <c r="AV135" s="13" t="s">
        <v>81</v>
      </c>
      <c r="AW135" s="13" t="s">
        <v>34</v>
      </c>
      <c r="AX135" s="13" t="s">
        <v>79</v>
      </c>
      <c r="AY135" s="158" t="s">
        <v>135</v>
      </c>
    </row>
    <row r="136" spans="1:65" s="2" customFormat="1" ht="34.5" x14ac:dyDescent="0.2">
      <c r="A136" s="32"/>
      <c r="B136" s="142"/>
      <c r="C136" s="143" t="s">
        <v>216</v>
      </c>
      <c r="D136" s="143" t="s">
        <v>137</v>
      </c>
      <c r="E136" s="144" t="s">
        <v>255</v>
      </c>
      <c r="F136" s="145" t="s">
        <v>256</v>
      </c>
      <c r="G136" s="146" t="s">
        <v>162</v>
      </c>
      <c r="H136" s="147">
        <v>0.45</v>
      </c>
      <c r="I136" s="148"/>
      <c r="J136" s="149">
        <f>ROUND(I136*H136,2)</f>
        <v>0</v>
      </c>
      <c r="K136" s="145" t="s">
        <v>141</v>
      </c>
      <c r="L136" s="33"/>
      <c r="M136" s="150" t="s">
        <v>3</v>
      </c>
      <c r="N136" s="151" t="s">
        <v>43</v>
      </c>
      <c r="O136" s="53"/>
      <c r="P136" s="152">
        <f>O136*H136</f>
        <v>0</v>
      </c>
      <c r="Q136" s="152">
        <v>1.9967999999999999</v>
      </c>
      <c r="R136" s="152">
        <f>Q136*H136</f>
        <v>0.89856000000000003</v>
      </c>
      <c r="S136" s="152">
        <v>0</v>
      </c>
      <c r="T136" s="15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4" t="s">
        <v>142</v>
      </c>
      <c r="AT136" s="154" t="s">
        <v>137</v>
      </c>
      <c r="AU136" s="154" t="s">
        <v>81</v>
      </c>
      <c r="AY136" s="17" t="s">
        <v>135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7" t="s">
        <v>79</v>
      </c>
      <c r="BK136" s="155">
        <f>ROUND(I136*H136,2)</f>
        <v>0</v>
      </c>
      <c r="BL136" s="17" t="s">
        <v>142</v>
      </c>
      <c r="BM136" s="154" t="s">
        <v>341</v>
      </c>
    </row>
    <row r="137" spans="1:65" s="13" customFormat="1" ht="10" x14ac:dyDescent="0.2">
      <c r="B137" s="156"/>
      <c r="D137" s="157" t="s">
        <v>144</v>
      </c>
      <c r="E137" s="158" t="s">
        <v>3</v>
      </c>
      <c r="F137" s="159" t="s">
        <v>342</v>
      </c>
      <c r="H137" s="160">
        <v>0.45</v>
      </c>
      <c r="I137" s="161"/>
      <c r="L137" s="156"/>
      <c r="M137" s="162"/>
      <c r="N137" s="163"/>
      <c r="O137" s="163"/>
      <c r="P137" s="163"/>
      <c r="Q137" s="163"/>
      <c r="R137" s="163"/>
      <c r="S137" s="163"/>
      <c r="T137" s="164"/>
      <c r="AT137" s="158" t="s">
        <v>144</v>
      </c>
      <c r="AU137" s="158" t="s">
        <v>81</v>
      </c>
      <c r="AV137" s="13" t="s">
        <v>81</v>
      </c>
      <c r="AW137" s="13" t="s">
        <v>34</v>
      </c>
      <c r="AX137" s="13" t="s">
        <v>79</v>
      </c>
      <c r="AY137" s="158" t="s">
        <v>135</v>
      </c>
    </row>
    <row r="138" spans="1:65" s="2" customFormat="1" ht="23" x14ac:dyDescent="0.2">
      <c r="A138" s="32"/>
      <c r="B138" s="142"/>
      <c r="C138" s="143" t="s">
        <v>221</v>
      </c>
      <c r="D138" s="143" t="s">
        <v>137</v>
      </c>
      <c r="E138" s="144" t="s">
        <v>260</v>
      </c>
      <c r="F138" s="145" t="s">
        <v>261</v>
      </c>
      <c r="G138" s="146" t="s">
        <v>148</v>
      </c>
      <c r="H138" s="147">
        <v>1.5</v>
      </c>
      <c r="I138" s="148"/>
      <c r="J138" s="149">
        <f>ROUND(I138*H138,2)</f>
        <v>0</v>
      </c>
      <c r="K138" s="145" t="s">
        <v>141</v>
      </c>
      <c r="L138" s="33"/>
      <c r="M138" s="150" t="s">
        <v>3</v>
      </c>
      <c r="N138" s="151" t="s">
        <v>43</v>
      </c>
      <c r="O138" s="53"/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4" t="s">
        <v>142</v>
      </c>
      <c r="AT138" s="154" t="s">
        <v>137</v>
      </c>
      <c r="AU138" s="154" t="s">
        <v>81</v>
      </c>
      <c r="AY138" s="17" t="s">
        <v>135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7" t="s">
        <v>79</v>
      </c>
      <c r="BK138" s="155">
        <f>ROUND(I138*H138,2)</f>
        <v>0</v>
      </c>
      <c r="BL138" s="17" t="s">
        <v>142</v>
      </c>
      <c r="BM138" s="154" t="s">
        <v>343</v>
      </c>
    </row>
    <row r="139" spans="1:65" s="13" customFormat="1" ht="10" x14ac:dyDescent="0.2">
      <c r="B139" s="156"/>
      <c r="D139" s="157" t="s">
        <v>144</v>
      </c>
      <c r="E139" s="158" t="s">
        <v>3</v>
      </c>
      <c r="F139" s="159" t="s">
        <v>344</v>
      </c>
      <c r="H139" s="160">
        <v>1.5</v>
      </c>
      <c r="I139" s="161"/>
      <c r="L139" s="156"/>
      <c r="M139" s="162"/>
      <c r="N139" s="163"/>
      <c r="O139" s="163"/>
      <c r="P139" s="163"/>
      <c r="Q139" s="163"/>
      <c r="R139" s="163"/>
      <c r="S139" s="163"/>
      <c r="T139" s="164"/>
      <c r="AT139" s="158" t="s">
        <v>144</v>
      </c>
      <c r="AU139" s="158" t="s">
        <v>81</v>
      </c>
      <c r="AV139" s="13" t="s">
        <v>81</v>
      </c>
      <c r="AW139" s="13" t="s">
        <v>34</v>
      </c>
      <c r="AX139" s="13" t="s">
        <v>79</v>
      </c>
      <c r="AY139" s="158" t="s">
        <v>135</v>
      </c>
    </row>
    <row r="140" spans="1:65" s="12" customFormat="1" ht="22.75" customHeight="1" x14ac:dyDescent="0.25">
      <c r="B140" s="129"/>
      <c r="D140" s="130" t="s">
        <v>71</v>
      </c>
      <c r="E140" s="140" t="s">
        <v>177</v>
      </c>
      <c r="F140" s="140" t="s">
        <v>345</v>
      </c>
      <c r="I140" s="132"/>
      <c r="J140" s="141">
        <f>BK140</f>
        <v>0</v>
      </c>
      <c r="L140" s="129"/>
      <c r="M140" s="134"/>
      <c r="N140" s="135"/>
      <c r="O140" s="135"/>
      <c r="P140" s="136">
        <f>SUM(P141:P149)</f>
        <v>0</v>
      </c>
      <c r="Q140" s="135"/>
      <c r="R140" s="136">
        <f>SUM(R141:R149)</f>
        <v>0.17087600000000003</v>
      </c>
      <c r="S140" s="135"/>
      <c r="T140" s="137">
        <f>SUM(T141:T149)</f>
        <v>0</v>
      </c>
      <c r="AR140" s="130" t="s">
        <v>79</v>
      </c>
      <c r="AT140" s="138" t="s">
        <v>71</v>
      </c>
      <c r="AU140" s="138" t="s">
        <v>79</v>
      </c>
      <c r="AY140" s="130" t="s">
        <v>135</v>
      </c>
      <c r="BK140" s="139">
        <f>SUM(BK141:BK149)</f>
        <v>0</v>
      </c>
    </row>
    <row r="141" spans="1:65" s="2" customFormat="1" ht="33" customHeight="1" x14ac:dyDescent="0.2">
      <c r="A141" s="32"/>
      <c r="B141" s="142"/>
      <c r="C141" s="143" t="s">
        <v>226</v>
      </c>
      <c r="D141" s="143" t="s">
        <v>137</v>
      </c>
      <c r="E141" s="144" t="s">
        <v>346</v>
      </c>
      <c r="F141" s="145" t="s">
        <v>347</v>
      </c>
      <c r="G141" s="146" t="s">
        <v>243</v>
      </c>
      <c r="H141" s="147">
        <v>16</v>
      </c>
      <c r="I141" s="148"/>
      <c r="J141" s="149">
        <f>ROUND(I141*H141,2)</f>
        <v>0</v>
      </c>
      <c r="K141" s="145" t="s">
        <v>141</v>
      </c>
      <c r="L141" s="33"/>
      <c r="M141" s="150" t="s">
        <v>3</v>
      </c>
      <c r="N141" s="151" t="s">
        <v>43</v>
      </c>
      <c r="O141" s="53"/>
      <c r="P141" s="152">
        <f>O141*H141</f>
        <v>0</v>
      </c>
      <c r="Q141" s="152">
        <v>2.0000000000000002E-5</v>
      </c>
      <c r="R141" s="152">
        <f>Q141*H141</f>
        <v>3.2000000000000003E-4</v>
      </c>
      <c r="S141" s="152">
        <v>0</v>
      </c>
      <c r="T141" s="153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4" t="s">
        <v>142</v>
      </c>
      <c r="AT141" s="154" t="s">
        <v>137</v>
      </c>
      <c r="AU141" s="154" t="s">
        <v>81</v>
      </c>
      <c r="AY141" s="17" t="s">
        <v>135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7" t="s">
        <v>79</v>
      </c>
      <c r="BK141" s="155">
        <f>ROUND(I141*H141,2)</f>
        <v>0</v>
      </c>
      <c r="BL141" s="17" t="s">
        <v>142</v>
      </c>
      <c r="BM141" s="154" t="s">
        <v>348</v>
      </c>
    </row>
    <row r="142" spans="1:65" s="13" customFormat="1" ht="10" x14ac:dyDescent="0.2">
      <c r="B142" s="156"/>
      <c r="D142" s="157" t="s">
        <v>144</v>
      </c>
      <c r="E142" s="158" t="s">
        <v>3</v>
      </c>
      <c r="F142" s="159" t="s">
        <v>349</v>
      </c>
      <c r="H142" s="160">
        <v>16</v>
      </c>
      <c r="I142" s="161"/>
      <c r="L142" s="156"/>
      <c r="M142" s="162"/>
      <c r="N142" s="163"/>
      <c r="O142" s="163"/>
      <c r="P142" s="163"/>
      <c r="Q142" s="163"/>
      <c r="R142" s="163"/>
      <c r="S142" s="163"/>
      <c r="T142" s="164"/>
      <c r="AT142" s="158" t="s">
        <v>144</v>
      </c>
      <c r="AU142" s="158" t="s">
        <v>81</v>
      </c>
      <c r="AV142" s="13" t="s">
        <v>81</v>
      </c>
      <c r="AW142" s="13" t="s">
        <v>34</v>
      </c>
      <c r="AX142" s="13" t="s">
        <v>79</v>
      </c>
      <c r="AY142" s="158" t="s">
        <v>135</v>
      </c>
    </row>
    <row r="143" spans="1:65" s="2" customFormat="1" ht="24" x14ac:dyDescent="0.2">
      <c r="A143" s="32"/>
      <c r="B143" s="142"/>
      <c r="C143" s="173" t="s">
        <v>231</v>
      </c>
      <c r="D143" s="173" t="s">
        <v>201</v>
      </c>
      <c r="E143" s="174" t="s">
        <v>350</v>
      </c>
      <c r="F143" s="175" t="s">
        <v>351</v>
      </c>
      <c r="G143" s="176" t="s">
        <v>243</v>
      </c>
      <c r="H143" s="177">
        <v>18</v>
      </c>
      <c r="I143" s="178"/>
      <c r="J143" s="179">
        <f>ROUND(I143*H143,2)</f>
        <v>0</v>
      </c>
      <c r="K143" s="175" t="s">
        <v>141</v>
      </c>
      <c r="L143" s="180"/>
      <c r="M143" s="181" t="s">
        <v>3</v>
      </c>
      <c r="N143" s="182" t="s">
        <v>43</v>
      </c>
      <c r="O143" s="53"/>
      <c r="P143" s="152">
        <f>O143*H143</f>
        <v>0</v>
      </c>
      <c r="Q143" s="152">
        <v>4.8300000000000001E-3</v>
      </c>
      <c r="R143" s="152">
        <f>Q143*H143</f>
        <v>8.6940000000000003E-2</v>
      </c>
      <c r="S143" s="152">
        <v>0</v>
      </c>
      <c r="T143" s="153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4" t="s">
        <v>177</v>
      </c>
      <c r="AT143" s="154" t="s">
        <v>201</v>
      </c>
      <c r="AU143" s="154" t="s">
        <v>81</v>
      </c>
      <c r="AY143" s="17" t="s">
        <v>135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7" t="s">
        <v>79</v>
      </c>
      <c r="BK143" s="155">
        <f>ROUND(I143*H143,2)</f>
        <v>0</v>
      </c>
      <c r="BL143" s="17" t="s">
        <v>142</v>
      </c>
      <c r="BM143" s="154" t="s">
        <v>352</v>
      </c>
    </row>
    <row r="144" spans="1:65" s="2" customFormat="1" ht="16.5" customHeight="1" x14ac:dyDescent="0.2">
      <c r="A144" s="32"/>
      <c r="B144" s="142"/>
      <c r="C144" s="143" t="s">
        <v>236</v>
      </c>
      <c r="D144" s="143" t="s">
        <v>137</v>
      </c>
      <c r="E144" s="144" t="s">
        <v>353</v>
      </c>
      <c r="F144" s="145" t="s">
        <v>354</v>
      </c>
      <c r="G144" s="146" t="s">
        <v>299</v>
      </c>
      <c r="H144" s="147">
        <v>2</v>
      </c>
      <c r="I144" s="148"/>
      <c r="J144" s="149">
        <f>ROUND(I144*H144,2)</f>
        <v>0</v>
      </c>
      <c r="K144" s="145" t="s">
        <v>3</v>
      </c>
      <c r="L144" s="33"/>
      <c r="M144" s="150" t="s">
        <v>3</v>
      </c>
      <c r="N144" s="151" t="s">
        <v>43</v>
      </c>
      <c r="O144" s="53"/>
      <c r="P144" s="152">
        <f>O144*H144</f>
        <v>0</v>
      </c>
      <c r="Q144" s="152">
        <v>0</v>
      </c>
      <c r="R144" s="152">
        <f>Q144*H144</f>
        <v>0</v>
      </c>
      <c r="S144" s="152">
        <v>0</v>
      </c>
      <c r="T144" s="15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4" t="s">
        <v>142</v>
      </c>
      <c r="AT144" s="154" t="s">
        <v>137</v>
      </c>
      <c r="AU144" s="154" t="s">
        <v>81</v>
      </c>
      <c r="AY144" s="17" t="s">
        <v>135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17" t="s">
        <v>79</v>
      </c>
      <c r="BK144" s="155">
        <f>ROUND(I144*H144,2)</f>
        <v>0</v>
      </c>
      <c r="BL144" s="17" t="s">
        <v>142</v>
      </c>
      <c r="BM144" s="154" t="s">
        <v>355</v>
      </c>
    </row>
    <row r="145" spans="1:65" s="13" customFormat="1" ht="10" x14ac:dyDescent="0.2">
      <c r="B145" s="156"/>
      <c r="D145" s="157" t="s">
        <v>144</v>
      </c>
      <c r="E145" s="158" t="s">
        <v>3</v>
      </c>
      <c r="F145" s="159" t="s">
        <v>356</v>
      </c>
      <c r="H145" s="160">
        <v>2</v>
      </c>
      <c r="I145" s="161"/>
      <c r="L145" s="156"/>
      <c r="M145" s="162"/>
      <c r="N145" s="163"/>
      <c r="O145" s="163"/>
      <c r="P145" s="163"/>
      <c r="Q145" s="163"/>
      <c r="R145" s="163"/>
      <c r="S145" s="163"/>
      <c r="T145" s="164"/>
      <c r="AT145" s="158" t="s">
        <v>144</v>
      </c>
      <c r="AU145" s="158" t="s">
        <v>81</v>
      </c>
      <c r="AV145" s="13" t="s">
        <v>81</v>
      </c>
      <c r="AW145" s="13" t="s">
        <v>34</v>
      </c>
      <c r="AX145" s="13" t="s">
        <v>79</v>
      </c>
      <c r="AY145" s="158" t="s">
        <v>135</v>
      </c>
    </row>
    <row r="146" spans="1:65" s="2" customFormat="1" ht="23" x14ac:dyDescent="0.2">
      <c r="A146" s="32"/>
      <c r="B146" s="142"/>
      <c r="C146" s="143" t="s">
        <v>8</v>
      </c>
      <c r="D146" s="143" t="s">
        <v>137</v>
      </c>
      <c r="E146" s="144" t="s">
        <v>357</v>
      </c>
      <c r="F146" s="145" t="s">
        <v>358</v>
      </c>
      <c r="G146" s="146" t="s">
        <v>162</v>
      </c>
      <c r="H146" s="147">
        <v>3.669</v>
      </c>
      <c r="I146" s="148"/>
      <c r="J146" s="149">
        <f>ROUND(I146*H146,2)</f>
        <v>0</v>
      </c>
      <c r="K146" s="145" t="s">
        <v>141</v>
      </c>
      <c r="L146" s="33"/>
      <c r="M146" s="150" t="s">
        <v>3</v>
      </c>
      <c r="N146" s="151" t="s">
        <v>43</v>
      </c>
      <c r="O146" s="53"/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4" t="s">
        <v>142</v>
      </c>
      <c r="AT146" s="154" t="s">
        <v>137</v>
      </c>
      <c r="AU146" s="154" t="s">
        <v>81</v>
      </c>
      <c r="AY146" s="17" t="s">
        <v>135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7" t="s">
        <v>79</v>
      </c>
      <c r="BK146" s="155">
        <f>ROUND(I146*H146,2)</f>
        <v>0</v>
      </c>
      <c r="BL146" s="17" t="s">
        <v>142</v>
      </c>
      <c r="BM146" s="154" t="s">
        <v>359</v>
      </c>
    </row>
    <row r="147" spans="1:65" s="13" customFormat="1" ht="10" x14ac:dyDescent="0.2">
      <c r="B147" s="156"/>
      <c r="D147" s="157" t="s">
        <v>144</v>
      </c>
      <c r="E147" s="158" t="s">
        <v>3</v>
      </c>
      <c r="F147" s="159" t="s">
        <v>360</v>
      </c>
      <c r="H147" s="160">
        <v>3.669</v>
      </c>
      <c r="I147" s="161"/>
      <c r="L147" s="156"/>
      <c r="M147" s="162"/>
      <c r="N147" s="163"/>
      <c r="O147" s="163"/>
      <c r="P147" s="163"/>
      <c r="Q147" s="163"/>
      <c r="R147" s="163"/>
      <c r="S147" s="163"/>
      <c r="T147" s="164"/>
      <c r="AT147" s="158" t="s">
        <v>144</v>
      </c>
      <c r="AU147" s="158" t="s">
        <v>81</v>
      </c>
      <c r="AV147" s="13" t="s">
        <v>81</v>
      </c>
      <c r="AW147" s="13" t="s">
        <v>34</v>
      </c>
      <c r="AX147" s="13" t="s">
        <v>79</v>
      </c>
      <c r="AY147" s="158" t="s">
        <v>135</v>
      </c>
    </row>
    <row r="148" spans="1:65" s="2" customFormat="1" ht="21.75" customHeight="1" x14ac:dyDescent="0.2">
      <c r="A148" s="32"/>
      <c r="B148" s="142"/>
      <c r="C148" s="143" t="s">
        <v>247</v>
      </c>
      <c r="D148" s="143" t="s">
        <v>137</v>
      </c>
      <c r="E148" s="144" t="s">
        <v>361</v>
      </c>
      <c r="F148" s="145" t="s">
        <v>362</v>
      </c>
      <c r="G148" s="146" t="s">
        <v>148</v>
      </c>
      <c r="H148" s="147">
        <v>20.8</v>
      </c>
      <c r="I148" s="148"/>
      <c r="J148" s="149">
        <f>ROUND(I148*H148,2)</f>
        <v>0</v>
      </c>
      <c r="K148" s="145" t="s">
        <v>141</v>
      </c>
      <c r="L148" s="33"/>
      <c r="M148" s="150" t="s">
        <v>3</v>
      </c>
      <c r="N148" s="151" t="s">
        <v>43</v>
      </c>
      <c r="O148" s="53"/>
      <c r="P148" s="152">
        <f>O148*H148</f>
        <v>0</v>
      </c>
      <c r="Q148" s="152">
        <v>4.0200000000000001E-3</v>
      </c>
      <c r="R148" s="152">
        <f>Q148*H148</f>
        <v>8.361600000000001E-2</v>
      </c>
      <c r="S148" s="152">
        <v>0</v>
      </c>
      <c r="T148" s="153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4" t="s">
        <v>142</v>
      </c>
      <c r="AT148" s="154" t="s">
        <v>137</v>
      </c>
      <c r="AU148" s="154" t="s">
        <v>81</v>
      </c>
      <c r="AY148" s="17" t="s">
        <v>135</v>
      </c>
      <c r="BE148" s="155">
        <f>IF(N148="základní",J148,0)</f>
        <v>0</v>
      </c>
      <c r="BF148" s="155">
        <f>IF(N148="snížená",J148,0)</f>
        <v>0</v>
      </c>
      <c r="BG148" s="155">
        <f>IF(N148="zákl. přenesená",J148,0)</f>
        <v>0</v>
      </c>
      <c r="BH148" s="155">
        <f>IF(N148="sníž. přenesená",J148,0)</f>
        <v>0</v>
      </c>
      <c r="BI148" s="155">
        <f>IF(N148="nulová",J148,0)</f>
        <v>0</v>
      </c>
      <c r="BJ148" s="17" t="s">
        <v>79</v>
      </c>
      <c r="BK148" s="155">
        <f>ROUND(I148*H148,2)</f>
        <v>0</v>
      </c>
      <c r="BL148" s="17" t="s">
        <v>142</v>
      </c>
      <c r="BM148" s="154" t="s">
        <v>363</v>
      </c>
    </row>
    <row r="149" spans="1:65" s="13" customFormat="1" ht="10" x14ac:dyDescent="0.2">
      <c r="B149" s="156"/>
      <c r="D149" s="157" t="s">
        <v>144</v>
      </c>
      <c r="E149" s="158" t="s">
        <v>3</v>
      </c>
      <c r="F149" s="159" t="s">
        <v>364</v>
      </c>
      <c r="H149" s="160">
        <v>20.8</v>
      </c>
      <c r="I149" s="161"/>
      <c r="L149" s="156"/>
      <c r="M149" s="162"/>
      <c r="N149" s="163"/>
      <c r="O149" s="163"/>
      <c r="P149" s="163"/>
      <c r="Q149" s="163"/>
      <c r="R149" s="163"/>
      <c r="S149" s="163"/>
      <c r="T149" s="164"/>
      <c r="AT149" s="158" t="s">
        <v>144</v>
      </c>
      <c r="AU149" s="158" t="s">
        <v>81</v>
      </c>
      <c r="AV149" s="13" t="s">
        <v>81</v>
      </c>
      <c r="AW149" s="13" t="s">
        <v>34</v>
      </c>
      <c r="AX149" s="13" t="s">
        <v>79</v>
      </c>
      <c r="AY149" s="158" t="s">
        <v>135</v>
      </c>
    </row>
    <row r="150" spans="1:65" s="12" customFormat="1" ht="22.75" customHeight="1" x14ac:dyDescent="0.25">
      <c r="B150" s="129"/>
      <c r="D150" s="130" t="s">
        <v>71</v>
      </c>
      <c r="E150" s="140" t="s">
        <v>182</v>
      </c>
      <c r="F150" s="140" t="s">
        <v>365</v>
      </c>
      <c r="I150" s="132"/>
      <c r="J150" s="141">
        <f>BK150</f>
        <v>0</v>
      </c>
      <c r="L150" s="129"/>
      <c r="M150" s="134"/>
      <c r="N150" s="135"/>
      <c r="O150" s="135"/>
      <c r="P150" s="136">
        <f>SUM(P151:P160)</f>
        <v>0</v>
      </c>
      <c r="Q150" s="135"/>
      <c r="R150" s="136">
        <f>SUM(R151:R160)</f>
        <v>0.23802039999999997</v>
      </c>
      <c r="S150" s="135"/>
      <c r="T150" s="137">
        <f>SUM(T151:T160)</f>
        <v>0</v>
      </c>
      <c r="AR150" s="130" t="s">
        <v>79</v>
      </c>
      <c r="AT150" s="138" t="s">
        <v>71</v>
      </c>
      <c r="AU150" s="138" t="s">
        <v>79</v>
      </c>
      <c r="AY150" s="130" t="s">
        <v>135</v>
      </c>
      <c r="BK150" s="139">
        <f>SUM(BK151:BK160)</f>
        <v>0</v>
      </c>
    </row>
    <row r="151" spans="1:65" s="2" customFormat="1" ht="44.25" customHeight="1" x14ac:dyDescent="0.2">
      <c r="A151" s="32"/>
      <c r="B151" s="142"/>
      <c r="C151" s="143" t="s">
        <v>254</v>
      </c>
      <c r="D151" s="143" t="s">
        <v>137</v>
      </c>
      <c r="E151" s="144" t="s">
        <v>366</v>
      </c>
      <c r="F151" s="145" t="s">
        <v>367</v>
      </c>
      <c r="G151" s="146" t="s">
        <v>148</v>
      </c>
      <c r="H151" s="147">
        <v>5.12</v>
      </c>
      <c r="I151" s="148"/>
      <c r="J151" s="149">
        <f>ROUND(I151*H151,2)</f>
        <v>0</v>
      </c>
      <c r="K151" s="145" t="s">
        <v>141</v>
      </c>
      <c r="L151" s="33"/>
      <c r="M151" s="150" t="s">
        <v>3</v>
      </c>
      <c r="N151" s="151" t="s">
        <v>43</v>
      </c>
      <c r="O151" s="53"/>
      <c r="P151" s="152">
        <f>O151*H151</f>
        <v>0</v>
      </c>
      <c r="Q151" s="152">
        <v>4.6219999999999997E-2</v>
      </c>
      <c r="R151" s="152">
        <f>Q151*H151</f>
        <v>0.23664639999999998</v>
      </c>
      <c r="S151" s="152">
        <v>0</v>
      </c>
      <c r="T151" s="153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4" t="s">
        <v>142</v>
      </c>
      <c r="AT151" s="154" t="s">
        <v>137</v>
      </c>
      <c r="AU151" s="154" t="s">
        <v>81</v>
      </c>
      <c r="AY151" s="17" t="s">
        <v>135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7" t="s">
        <v>79</v>
      </c>
      <c r="BK151" s="155">
        <f>ROUND(I151*H151,2)</f>
        <v>0</v>
      </c>
      <c r="BL151" s="17" t="s">
        <v>142</v>
      </c>
      <c r="BM151" s="154" t="s">
        <v>368</v>
      </c>
    </row>
    <row r="152" spans="1:65" s="13" customFormat="1" ht="10" x14ac:dyDescent="0.2">
      <c r="B152" s="156"/>
      <c r="D152" s="157" t="s">
        <v>144</v>
      </c>
      <c r="E152" s="158" t="s">
        <v>3</v>
      </c>
      <c r="F152" s="159" t="s">
        <v>369</v>
      </c>
      <c r="H152" s="160">
        <v>5.12</v>
      </c>
      <c r="I152" s="161"/>
      <c r="L152" s="156"/>
      <c r="M152" s="162"/>
      <c r="N152" s="163"/>
      <c r="O152" s="163"/>
      <c r="P152" s="163"/>
      <c r="Q152" s="163"/>
      <c r="R152" s="163"/>
      <c r="S152" s="163"/>
      <c r="T152" s="164"/>
      <c r="AT152" s="158" t="s">
        <v>144</v>
      </c>
      <c r="AU152" s="158" t="s">
        <v>81</v>
      </c>
      <c r="AV152" s="13" t="s">
        <v>81</v>
      </c>
      <c r="AW152" s="13" t="s">
        <v>34</v>
      </c>
      <c r="AX152" s="13" t="s">
        <v>79</v>
      </c>
      <c r="AY152" s="158" t="s">
        <v>135</v>
      </c>
    </row>
    <row r="153" spans="1:65" s="2" customFormat="1" ht="34.5" x14ac:dyDescent="0.2">
      <c r="A153" s="32"/>
      <c r="B153" s="142"/>
      <c r="C153" s="143" t="s">
        <v>259</v>
      </c>
      <c r="D153" s="143" t="s">
        <v>137</v>
      </c>
      <c r="E153" s="144" t="s">
        <v>370</v>
      </c>
      <c r="F153" s="145" t="s">
        <v>371</v>
      </c>
      <c r="G153" s="146" t="s">
        <v>299</v>
      </c>
      <c r="H153" s="147">
        <v>4</v>
      </c>
      <c r="I153" s="148"/>
      <c r="J153" s="149">
        <f>ROUND(I153*H153,2)</f>
        <v>0</v>
      </c>
      <c r="K153" s="145" t="s">
        <v>141</v>
      </c>
      <c r="L153" s="33"/>
      <c r="M153" s="150" t="s">
        <v>3</v>
      </c>
      <c r="N153" s="151" t="s">
        <v>43</v>
      </c>
      <c r="O153" s="53"/>
      <c r="P153" s="152">
        <f>O153*H153</f>
        <v>0</v>
      </c>
      <c r="Q153" s="152">
        <v>2.0000000000000002E-5</v>
      </c>
      <c r="R153" s="152">
        <f>Q153*H153</f>
        <v>8.0000000000000007E-5</v>
      </c>
      <c r="S153" s="152">
        <v>0</v>
      </c>
      <c r="T153" s="153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4" t="s">
        <v>142</v>
      </c>
      <c r="AT153" s="154" t="s">
        <v>137</v>
      </c>
      <c r="AU153" s="154" t="s">
        <v>81</v>
      </c>
      <c r="AY153" s="17" t="s">
        <v>135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7" t="s">
        <v>79</v>
      </c>
      <c r="BK153" s="155">
        <f>ROUND(I153*H153,2)</f>
        <v>0</v>
      </c>
      <c r="BL153" s="17" t="s">
        <v>142</v>
      </c>
      <c r="BM153" s="154" t="s">
        <v>372</v>
      </c>
    </row>
    <row r="154" spans="1:65" s="2" customFormat="1" ht="33" customHeight="1" x14ac:dyDescent="0.2">
      <c r="A154" s="32"/>
      <c r="B154" s="142"/>
      <c r="C154" s="143" t="s">
        <v>266</v>
      </c>
      <c r="D154" s="143" t="s">
        <v>137</v>
      </c>
      <c r="E154" s="144" t="s">
        <v>373</v>
      </c>
      <c r="F154" s="145" t="s">
        <v>374</v>
      </c>
      <c r="G154" s="146" t="s">
        <v>299</v>
      </c>
      <c r="H154" s="147">
        <v>4</v>
      </c>
      <c r="I154" s="148"/>
      <c r="J154" s="149">
        <f>ROUND(I154*H154,2)</f>
        <v>0</v>
      </c>
      <c r="K154" s="145" t="s">
        <v>141</v>
      </c>
      <c r="L154" s="33"/>
      <c r="M154" s="150" t="s">
        <v>3</v>
      </c>
      <c r="N154" s="151" t="s">
        <v>43</v>
      </c>
      <c r="O154" s="53"/>
      <c r="P154" s="152">
        <f>O154*H154</f>
        <v>0</v>
      </c>
      <c r="Q154" s="152">
        <v>2.7E-4</v>
      </c>
      <c r="R154" s="152">
        <f>Q154*H154</f>
        <v>1.08E-3</v>
      </c>
      <c r="S154" s="152">
        <v>0</v>
      </c>
      <c r="T154" s="153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4" t="s">
        <v>142</v>
      </c>
      <c r="AT154" s="154" t="s">
        <v>137</v>
      </c>
      <c r="AU154" s="154" t="s">
        <v>81</v>
      </c>
      <c r="AY154" s="17" t="s">
        <v>135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7" t="s">
        <v>79</v>
      </c>
      <c r="BK154" s="155">
        <f>ROUND(I154*H154,2)</f>
        <v>0</v>
      </c>
      <c r="BL154" s="17" t="s">
        <v>142</v>
      </c>
      <c r="BM154" s="154" t="s">
        <v>375</v>
      </c>
    </row>
    <row r="155" spans="1:65" s="2" customFormat="1" ht="24.15" customHeight="1" x14ac:dyDescent="0.2">
      <c r="A155" s="32"/>
      <c r="B155" s="142"/>
      <c r="C155" s="173" t="s">
        <v>376</v>
      </c>
      <c r="D155" s="173" t="s">
        <v>201</v>
      </c>
      <c r="E155" s="174" t="s">
        <v>377</v>
      </c>
      <c r="F155" s="175" t="s">
        <v>378</v>
      </c>
      <c r="G155" s="176" t="s">
        <v>379</v>
      </c>
      <c r="H155" s="177">
        <v>0.04</v>
      </c>
      <c r="I155" s="178"/>
      <c r="J155" s="179">
        <f>ROUND(I155*H155,2)</f>
        <v>0</v>
      </c>
      <c r="K155" s="175" t="s">
        <v>141</v>
      </c>
      <c r="L155" s="180"/>
      <c r="M155" s="181" t="s">
        <v>3</v>
      </c>
      <c r="N155" s="182" t="s">
        <v>43</v>
      </c>
      <c r="O155" s="53"/>
      <c r="P155" s="152">
        <f>O155*H155</f>
        <v>0</v>
      </c>
      <c r="Q155" s="152">
        <v>3.3300000000000001E-3</v>
      </c>
      <c r="R155" s="152">
        <f>Q155*H155</f>
        <v>1.3320000000000001E-4</v>
      </c>
      <c r="S155" s="152">
        <v>0</v>
      </c>
      <c r="T155" s="153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4" t="s">
        <v>177</v>
      </c>
      <c r="AT155" s="154" t="s">
        <v>201</v>
      </c>
      <c r="AU155" s="154" t="s">
        <v>81</v>
      </c>
      <c r="AY155" s="17" t="s">
        <v>135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7" t="s">
        <v>79</v>
      </c>
      <c r="BK155" s="155">
        <f>ROUND(I155*H155,2)</f>
        <v>0</v>
      </c>
      <c r="BL155" s="17" t="s">
        <v>142</v>
      </c>
      <c r="BM155" s="154" t="s">
        <v>380</v>
      </c>
    </row>
    <row r="156" spans="1:65" s="13" customFormat="1" ht="10" x14ac:dyDescent="0.2">
      <c r="B156" s="156"/>
      <c r="D156" s="157" t="s">
        <v>144</v>
      </c>
      <c r="F156" s="159" t="s">
        <v>381</v>
      </c>
      <c r="H156" s="160">
        <v>0.04</v>
      </c>
      <c r="I156" s="161"/>
      <c r="L156" s="156"/>
      <c r="M156" s="162"/>
      <c r="N156" s="163"/>
      <c r="O156" s="163"/>
      <c r="P156" s="163"/>
      <c r="Q156" s="163"/>
      <c r="R156" s="163"/>
      <c r="S156" s="163"/>
      <c r="T156" s="164"/>
      <c r="AT156" s="158" t="s">
        <v>144</v>
      </c>
      <c r="AU156" s="158" t="s">
        <v>81</v>
      </c>
      <c r="AV156" s="13" t="s">
        <v>81</v>
      </c>
      <c r="AW156" s="13" t="s">
        <v>4</v>
      </c>
      <c r="AX156" s="13" t="s">
        <v>79</v>
      </c>
      <c r="AY156" s="158" t="s">
        <v>135</v>
      </c>
    </row>
    <row r="157" spans="1:65" s="2" customFormat="1" ht="24.15" customHeight="1" x14ac:dyDescent="0.2">
      <c r="A157" s="32"/>
      <c r="B157" s="142"/>
      <c r="C157" s="173" t="s">
        <v>382</v>
      </c>
      <c r="D157" s="173" t="s">
        <v>201</v>
      </c>
      <c r="E157" s="174" t="s">
        <v>383</v>
      </c>
      <c r="F157" s="175" t="s">
        <v>384</v>
      </c>
      <c r="G157" s="176" t="s">
        <v>379</v>
      </c>
      <c r="H157" s="177">
        <v>0.04</v>
      </c>
      <c r="I157" s="178"/>
      <c r="J157" s="179">
        <f>ROUND(I157*H157,2)</f>
        <v>0</v>
      </c>
      <c r="K157" s="175" t="s">
        <v>141</v>
      </c>
      <c r="L157" s="180"/>
      <c r="M157" s="181" t="s">
        <v>3</v>
      </c>
      <c r="N157" s="182" t="s">
        <v>43</v>
      </c>
      <c r="O157" s="53"/>
      <c r="P157" s="152">
        <f>O157*H157</f>
        <v>0</v>
      </c>
      <c r="Q157" s="152">
        <v>1.1299999999999999E-3</v>
      </c>
      <c r="R157" s="152">
        <f>Q157*H157</f>
        <v>4.5200000000000001E-5</v>
      </c>
      <c r="S157" s="152">
        <v>0</v>
      </c>
      <c r="T157" s="153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4" t="s">
        <v>177</v>
      </c>
      <c r="AT157" s="154" t="s">
        <v>201</v>
      </c>
      <c r="AU157" s="154" t="s">
        <v>81</v>
      </c>
      <c r="AY157" s="17" t="s">
        <v>135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7" t="s">
        <v>79</v>
      </c>
      <c r="BK157" s="155">
        <f>ROUND(I157*H157,2)</f>
        <v>0</v>
      </c>
      <c r="BL157" s="17" t="s">
        <v>142</v>
      </c>
      <c r="BM157" s="154" t="s">
        <v>385</v>
      </c>
    </row>
    <row r="158" spans="1:65" s="13" customFormat="1" ht="10" x14ac:dyDescent="0.2">
      <c r="B158" s="156"/>
      <c r="D158" s="157" t="s">
        <v>144</v>
      </c>
      <c r="F158" s="159" t="s">
        <v>381</v>
      </c>
      <c r="H158" s="160">
        <v>0.04</v>
      </c>
      <c r="I158" s="161"/>
      <c r="L158" s="156"/>
      <c r="M158" s="162"/>
      <c r="N158" s="163"/>
      <c r="O158" s="163"/>
      <c r="P158" s="163"/>
      <c r="Q158" s="163"/>
      <c r="R158" s="163"/>
      <c r="S158" s="163"/>
      <c r="T158" s="164"/>
      <c r="AT158" s="158" t="s">
        <v>144</v>
      </c>
      <c r="AU158" s="158" t="s">
        <v>81</v>
      </c>
      <c r="AV158" s="13" t="s">
        <v>81</v>
      </c>
      <c r="AW158" s="13" t="s">
        <v>4</v>
      </c>
      <c r="AX158" s="13" t="s">
        <v>79</v>
      </c>
      <c r="AY158" s="158" t="s">
        <v>135</v>
      </c>
    </row>
    <row r="159" spans="1:65" s="2" customFormat="1" ht="24" x14ac:dyDescent="0.2">
      <c r="A159" s="32"/>
      <c r="B159" s="142"/>
      <c r="C159" s="173" t="s">
        <v>386</v>
      </c>
      <c r="D159" s="173" t="s">
        <v>201</v>
      </c>
      <c r="E159" s="174" t="s">
        <v>387</v>
      </c>
      <c r="F159" s="175" t="s">
        <v>388</v>
      </c>
      <c r="G159" s="176" t="s">
        <v>379</v>
      </c>
      <c r="H159" s="177">
        <v>0.04</v>
      </c>
      <c r="I159" s="178"/>
      <c r="J159" s="179">
        <f>ROUND(I159*H159,2)</f>
        <v>0</v>
      </c>
      <c r="K159" s="175" t="s">
        <v>141</v>
      </c>
      <c r="L159" s="180"/>
      <c r="M159" s="181" t="s">
        <v>3</v>
      </c>
      <c r="N159" s="182" t="s">
        <v>43</v>
      </c>
      <c r="O159" s="53"/>
      <c r="P159" s="152">
        <f>O159*H159</f>
        <v>0</v>
      </c>
      <c r="Q159" s="152">
        <v>8.8999999999999995E-4</v>
      </c>
      <c r="R159" s="152">
        <f>Q159*H159</f>
        <v>3.5599999999999998E-5</v>
      </c>
      <c r="S159" s="152">
        <v>0</v>
      </c>
      <c r="T159" s="153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4" t="s">
        <v>177</v>
      </c>
      <c r="AT159" s="154" t="s">
        <v>201</v>
      </c>
      <c r="AU159" s="154" t="s">
        <v>81</v>
      </c>
      <c r="AY159" s="17" t="s">
        <v>135</v>
      </c>
      <c r="BE159" s="155">
        <f>IF(N159="základní",J159,0)</f>
        <v>0</v>
      </c>
      <c r="BF159" s="155">
        <f>IF(N159="snížená",J159,0)</f>
        <v>0</v>
      </c>
      <c r="BG159" s="155">
        <f>IF(N159="zákl. přenesená",J159,0)</f>
        <v>0</v>
      </c>
      <c r="BH159" s="155">
        <f>IF(N159="sníž. přenesená",J159,0)</f>
        <v>0</v>
      </c>
      <c r="BI159" s="155">
        <f>IF(N159="nulová",J159,0)</f>
        <v>0</v>
      </c>
      <c r="BJ159" s="17" t="s">
        <v>79</v>
      </c>
      <c r="BK159" s="155">
        <f>ROUND(I159*H159,2)</f>
        <v>0</v>
      </c>
      <c r="BL159" s="17" t="s">
        <v>142</v>
      </c>
      <c r="BM159" s="154" t="s">
        <v>389</v>
      </c>
    </row>
    <row r="160" spans="1:65" s="13" customFormat="1" ht="10" x14ac:dyDescent="0.2">
      <c r="B160" s="156"/>
      <c r="D160" s="157" t="s">
        <v>144</v>
      </c>
      <c r="F160" s="159" t="s">
        <v>381</v>
      </c>
      <c r="H160" s="160">
        <v>0.04</v>
      </c>
      <c r="I160" s="161"/>
      <c r="L160" s="156"/>
      <c r="M160" s="162"/>
      <c r="N160" s="163"/>
      <c r="O160" s="163"/>
      <c r="P160" s="163"/>
      <c r="Q160" s="163"/>
      <c r="R160" s="163"/>
      <c r="S160" s="163"/>
      <c r="T160" s="164"/>
      <c r="AT160" s="158" t="s">
        <v>144</v>
      </c>
      <c r="AU160" s="158" t="s">
        <v>81</v>
      </c>
      <c r="AV160" s="13" t="s">
        <v>81</v>
      </c>
      <c r="AW160" s="13" t="s">
        <v>4</v>
      </c>
      <c r="AX160" s="13" t="s">
        <v>79</v>
      </c>
      <c r="AY160" s="158" t="s">
        <v>135</v>
      </c>
    </row>
    <row r="161" spans="1:65" s="12" customFormat="1" ht="22.75" customHeight="1" x14ac:dyDescent="0.25">
      <c r="B161" s="129"/>
      <c r="D161" s="130" t="s">
        <v>71</v>
      </c>
      <c r="E161" s="140" t="s">
        <v>264</v>
      </c>
      <c r="F161" s="140" t="s">
        <v>265</v>
      </c>
      <c r="I161" s="132"/>
      <c r="J161" s="141">
        <f>BK161</f>
        <v>0</v>
      </c>
      <c r="L161" s="129"/>
      <c r="M161" s="134"/>
      <c r="N161" s="135"/>
      <c r="O161" s="135"/>
      <c r="P161" s="136">
        <f>P162</f>
        <v>0</v>
      </c>
      <c r="Q161" s="135"/>
      <c r="R161" s="136">
        <f>R162</f>
        <v>0</v>
      </c>
      <c r="S161" s="135"/>
      <c r="T161" s="137">
        <f>T162</f>
        <v>0</v>
      </c>
      <c r="AR161" s="130" t="s">
        <v>79</v>
      </c>
      <c r="AT161" s="138" t="s">
        <v>71</v>
      </c>
      <c r="AU161" s="138" t="s">
        <v>79</v>
      </c>
      <c r="AY161" s="130" t="s">
        <v>135</v>
      </c>
      <c r="BK161" s="139">
        <f>BK162</f>
        <v>0</v>
      </c>
    </row>
    <row r="162" spans="1:65" s="2" customFormat="1" ht="21.75" customHeight="1" x14ac:dyDescent="0.2">
      <c r="A162" s="32"/>
      <c r="B162" s="142"/>
      <c r="C162" s="143" t="s">
        <v>390</v>
      </c>
      <c r="D162" s="143" t="s">
        <v>137</v>
      </c>
      <c r="E162" s="144" t="s">
        <v>267</v>
      </c>
      <c r="F162" s="145" t="s">
        <v>268</v>
      </c>
      <c r="G162" s="146" t="s">
        <v>269</v>
      </c>
      <c r="H162" s="147">
        <v>7.9009999999999998</v>
      </c>
      <c r="I162" s="148"/>
      <c r="J162" s="149">
        <f>ROUND(I162*H162,2)</f>
        <v>0</v>
      </c>
      <c r="K162" s="145" t="s">
        <v>141</v>
      </c>
      <c r="L162" s="33"/>
      <c r="M162" s="150" t="s">
        <v>3</v>
      </c>
      <c r="N162" s="151" t="s">
        <v>43</v>
      </c>
      <c r="O162" s="53"/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4" t="s">
        <v>142</v>
      </c>
      <c r="AT162" s="154" t="s">
        <v>137</v>
      </c>
      <c r="AU162" s="154" t="s">
        <v>81</v>
      </c>
      <c r="AY162" s="17" t="s">
        <v>135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7" t="s">
        <v>79</v>
      </c>
      <c r="BK162" s="155">
        <f>ROUND(I162*H162,2)</f>
        <v>0</v>
      </c>
      <c r="BL162" s="17" t="s">
        <v>142</v>
      </c>
      <c r="BM162" s="154" t="s">
        <v>391</v>
      </c>
    </row>
    <row r="163" spans="1:65" s="12" customFormat="1" ht="25.9" customHeight="1" x14ac:dyDescent="0.35">
      <c r="B163" s="129"/>
      <c r="D163" s="130" t="s">
        <v>71</v>
      </c>
      <c r="E163" s="131" t="s">
        <v>392</v>
      </c>
      <c r="F163" s="131" t="s">
        <v>393</v>
      </c>
      <c r="I163" s="132"/>
      <c r="J163" s="133">
        <f>BK163</f>
        <v>0</v>
      </c>
      <c r="L163" s="129"/>
      <c r="M163" s="134"/>
      <c r="N163" s="135"/>
      <c r="O163" s="135"/>
      <c r="P163" s="136">
        <f>P164</f>
        <v>0</v>
      </c>
      <c r="Q163" s="135"/>
      <c r="R163" s="136">
        <f>R164</f>
        <v>0.68122400000000005</v>
      </c>
      <c r="S163" s="135"/>
      <c r="T163" s="137">
        <f>T164</f>
        <v>0</v>
      </c>
      <c r="AR163" s="130" t="s">
        <v>81</v>
      </c>
      <c r="AT163" s="138" t="s">
        <v>71</v>
      </c>
      <c r="AU163" s="138" t="s">
        <v>72</v>
      </c>
      <c r="AY163" s="130" t="s">
        <v>135</v>
      </c>
      <c r="BK163" s="139">
        <f>BK164</f>
        <v>0</v>
      </c>
    </row>
    <row r="164" spans="1:65" s="12" customFormat="1" ht="22.75" customHeight="1" x14ac:dyDescent="0.25">
      <c r="B164" s="129"/>
      <c r="D164" s="130" t="s">
        <v>71</v>
      </c>
      <c r="E164" s="140" t="s">
        <v>394</v>
      </c>
      <c r="F164" s="140" t="s">
        <v>395</v>
      </c>
      <c r="I164" s="132"/>
      <c r="J164" s="141">
        <f>BK164</f>
        <v>0</v>
      </c>
      <c r="L164" s="129"/>
      <c r="M164" s="134"/>
      <c r="N164" s="135"/>
      <c r="O164" s="135"/>
      <c r="P164" s="136">
        <f>SUM(P165:P178)</f>
        <v>0</v>
      </c>
      <c r="Q164" s="135"/>
      <c r="R164" s="136">
        <f>SUM(R165:R178)</f>
        <v>0.68122400000000005</v>
      </c>
      <c r="S164" s="135"/>
      <c r="T164" s="137">
        <f>SUM(T165:T178)</f>
        <v>0</v>
      </c>
      <c r="AR164" s="130" t="s">
        <v>81</v>
      </c>
      <c r="AT164" s="138" t="s">
        <v>71</v>
      </c>
      <c r="AU164" s="138" t="s">
        <v>79</v>
      </c>
      <c r="AY164" s="130" t="s">
        <v>135</v>
      </c>
      <c r="BK164" s="139">
        <f>SUM(BK165:BK178)</f>
        <v>0</v>
      </c>
    </row>
    <row r="165" spans="1:65" s="2" customFormat="1" ht="23" x14ac:dyDescent="0.2">
      <c r="A165" s="32"/>
      <c r="B165" s="142"/>
      <c r="C165" s="143" t="s">
        <v>396</v>
      </c>
      <c r="D165" s="143" t="s">
        <v>137</v>
      </c>
      <c r="E165" s="144" t="s">
        <v>397</v>
      </c>
      <c r="F165" s="145" t="s">
        <v>398</v>
      </c>
      <c r="G165" s="146" t="s">
        <v>299</v>
      </c>
      <c r="H165" s="147">
        <v>1</v>
      </c>
      <c r="I165" s="148"/>
      <c r="J165" s="149">
        <f>ROUND(I165*H165,2)</f>
        <v>0</v>
      </c>
      <c r="K165" s="145" t="s">
        <v>3</v>
      </c>
      <c r="L165" s="33"/>
      <c r="M165" s="150" t="s">
        <v>3</v>
      </c>
      <c r="N165" s="151" t="s">
        <v>43</v>
      </c>
      <c r="O165" s="53"/>
      <c r="P165" s="152">
        <f>O165*H165</f>
        <v>0</v>
      </c>
      <c r="Q165" s="152">
        <v>0</v>
      </c>
      <c r="R165" s="152">
        <f>Q165*H165</f>
        <v>0</v>
      </c>
      <c r="S165" s="152">
        <v>0</v>
      </c>
      <c r="T165" s="153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4" t="s">
        <v>216</v>
      </c>
      <c r="AT165" s="154" t="s">
        <v>137</v>
      </c>
      <c r="AU165" s="154" t="s">
        <v>81</v>
      </c>
      <c r="AY165" s="17" t="s">
        <v>135</v>
      </c>
      <c r="BE165" s="155">
        <f>IF(N165="základní",J165,0)</f>
        <v>0</v>
      </c>
      <c r="BF165" s="155">
        <f>IF(N165="snížená",J165,0)</f>
        <v>0</v>
      </c>
      <c r="BG165" s="155">
        <f>IF(N165="zákl. přenesená",J165,0)</f>
        <v>0</v>
      </c>
      <c r="BH165" s="155">
        <f>IF(N165="sníž. přenesená",J165,0)</f>
        <v>0</v>
      </c>
      <c r="BI165" s="155">
        <f>IF(N165="nulová",J165,0)</f>
        <v>0</v>
      </c>
      <c r="BJ165" s="17" t="s">
        <v>79</v>
      </c>
      <c r="BK165" s="155">
        <f>ROUND(I165*H165,2)</f>
        <v>0</v>
      </c>
      <c r="BL165" s="17" t="s">
        <v>216</v>
      </c>
      <c r="BM165" s="154" t="s">
        <v>399</v>
      </c>
    </row>
    <row r="166" spans="1:65" s="13" customFormat="1" ht="10" x14ac:dyDescent="0.2">
      <c r="B166" s="156"/>
      <c r="D166" s="157" t="s">
        <v>144</v>
      </c>
      <c r="E166" s="158" t="s">
        <v>3</v>
      </c>
      <c r="F166" s="159" t="s">
        <v>301</v>
      </c>
      <c r="H166" s="160">
        <v>1</v>
      </c>
      <c r="I166" s="161"/>
      <c r="L166" s="156"/>
      <c r="M166" s="162"/>
      <c r="N166" s="163"/>
      <c r="O166" s="163"/>
      <c r="P166" s="163"/>
      <c r="Q166" s="163"/>
      <c r="R166" s="163"/>
      <c r="S166" s="163"/>
      <c r="T166" s="164"/>
      <c r="AT166" s="158" t="s">
        <v>144</v>
      </c>
      <c r="AU166" s="158" t="s">
        <v>81</v>
      </c>
      <c r="AV166" s="13" t="s">
        <v>81</v>
      </c>
      <c r="AW166" s="13" t="s">
        <v>34</v>
      </c>
      <c r="AX166" s="13" t="s">
        <v>79</v>
      </c>
      <c r="AY166" s="158" t="s">
        <v>135</v>
      </c>
    </row>
    <row r="167" spans="1:65" s="2" customFormat="1" ht="33" customHeight="1" x14ac:dyDescent="0.2">
      <c r="A167" s="32"/>
      <c r="B167" s="142"/>
      <c r="C167" s="143" t="s">
        <v>400</v>
      </c>
      <c r="D167" s="143" t="s">
        <v>137</v>
      </c>
      <c r="E167" s="144" t="s">
        <v>401</v>
      </c>
      <c r="F167" s="145" t="s">
        <v>402</v>
      </c>
      <c r="G167" s="146" t="s">
        <v>204</v>
      </c>
      <c r="H167" s="147">
        <v>408</v>
      </c>
      <c r="I167" s="148"/>
      <c r="J167" s="149">
        <f>ROUND(I167*H167,2)</f>
        <v>0</v>
      </c>
      <c r="K167" s="145" t="s">
        <v>3</v>
      </c>
      <c r="L167" s="33"/>
      <c r="M167" s="150" t="s">
        <v>3</v>
      </c>
      <c r="N167" s="151" t="s">
        <v>43</v>
      </c>
      <c r="O167" s="53"/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4" t="s">
        <v>216</v>
      </c>
      <c r="AT167" s="154" t="s">
        <v>137</v>
      </c>
      <c r="AU167" s="154" t="s">
        <v>81</v>
      </c>
      <c r="AY167" s="17" t="s">
        <v>135</v>
      </c>
      <c r="BE167" s="155">
        <f>IF(N167="základní",J167,0)</f>
        <v>0</v>
      </c>
      <c r="BF167" s="155">
        <f>IF(N167="snížená",J167,0)</f>
        <v>0</v>
      </c>
      <c r="BG167" s="155">
        <f>IF(N167="zákl. přenesená",J167,0)</f>
        <v>0</v>
      </c>
      <c r="BH167" s="155">
        <f>IF(N167="sníž. přenesená",J167,0)</f>
        <v>0</v>
      </c>
      <c r="BI167" s="155">
        <f>IF(N167="nulová",J167,0)</f>
        <v>0</v>
      </c>
      <c r="BJ167" s="17" t="s">
        <v>79</v>
      </c>
      <c r="BK167" s="155">
        <f>ROUND(I167*H167,2)</f>
        <v>0</v>
      </c>
      <c r="BL167" s="17" t="s">
        <v>216</v>
      </c>
      <c r="BM167" s="154" t="s">
        <v>403</v>
      </c>
    </row>
    <row r="168" spans="1:65" s="13" customFormat="1" ht="10" x14ac:dyDescent="0.2">
      <c r="B168" s="156"/>
      <c r="D168" s="157" t="s">
        <v>144</v>
      </c>
      <c r="E168" s="158" t="s">
        <v>3</v>
      </c>
      <c r="F168" s="159" t="s">
        <v>404</v>
      </c>
      <c r="H168" s="160">
        <v>408</v>
      </c>
      <c r="I168" s="161"/>
      <c r="L168" s="156"/>
      <c r="M168" s="162"/>
      <c r="N168" s="163"/>
      <c r="O168" s="163"/>
      <c r="P168" s="163"/>
      <c r="Q168" s="163"/>
      <c r="R168" s="163"/>
      <c r="S168" s="163"/>
      <c r="T168" s="164"/>
      <c r="AT168" s="158" t="s">
        <v>144</v>
      </c>
      <c r="AU168" s="158" t="s">
        <v>81</v>
      </c>
      <c r="AV168" s="13" t="s">
        <v>81</v>
      </c>
      <c r="AW168" s="13" t="s">
        <v>34</v>
      </c>
      <c r="AX168" s="13" t="s">
        <v>79</v>
      </c>
      <c r="AY168" s="158" t="s">
        <v>135</v>
      </c>
    </row>
    <row r="169" spans="1:65" s="2" customFormat="1" ht="16.5" customHeight="1" x14ac:dyDescent="0.2">
      <c r="A169" s="32"/>
      <c r="B169" s="142"/>
      <c r="C169" s="173" t="s">
        <v>405</v>
      </c>
      <c r="D169" s="173" t="s">
        <v>201</v>
      </c>
      <c r="E169" s="174" t="s">
        <v>406</v>
      </c>
      <c r="F169" s="175" t="s">
        <v>407</v>
      </c>
      <c r="G169" s="176" t="s">
        <v>269</v>
      </c>
      <c r="H169" s="177">
        <v>0.33800000000000002</v>
      </c>
      <c r="I169" s="178"/>
      <c r="J169" s="179">
        <f>ROUND(I169*H169,2)</f>
        <v>0</v>
      </c>
      <c r="K169" s="175" t="s">
        <v>141</v>
      </c>
      <c r="L169" s="180"/>
      <c r="M169" s="181" t="s">
        <v>3</v>
      </c>
      <c r="N169" s="182" t="s">
        <v>43</v>
      </c>
      <c r="O169" s="53"/>
      <c r="P169" s="152">
        <f>O169*H169</f>
        <v>0</v>
      </c>
      <c r="Q169" s="152">
        <v>1</v>
      </c>
      <c r="R169" s="152">
        <f>Q169*H169</f>
        <v>0.33800000000000002</v>
      </c>
      <c r="S169" s="152">
        <v>0</v>
      </c>
      <c r="T169" s="153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4" t="s">
        <v>405</v>
      </c>
      <c r="AT169" s="154" t="s">
        <v>201</v>
      </c>
      <c r="AU169" s="154" t="s">
        <v>81</v>
      </c>
      <c r="AY169" s="17" t="s">
        <v>135</v>
      </c>
      <c r="BE169" s="155">
        <f>IF(N169="základní",J169,0)</f>
        <v>0</v>
      </c>
      <c r="BF169" s="155">
        <f>IF(N169="snížená",J169,0)</f>
        <v>0</v>
      </c>
      <c r="BG169" s="155">
        <f>IF(N169="zákl. přenesená",J169,0)</f>
        <v>0</v>
      </c>
      <c r="BH169" s="155">
        <f>IF(N169="sníž. přenesená",J169,0)</f>
        <v>0</v>
      </c>
      <c r="BI169" s="155">
        <f>IF(N169="nulová",J169,0)</f>
        <v>0</v>
      </c>
      <c r="BJ169" s="17" t="s">
        <v>79</v>
      </c>
      <c r="BK169" s="155">
        <f>ROUND(I169*H169,2)</f>
        <v>0</v>
      </c>
      <c r="BL169" s="17" t="s">
        <v>216</v>
      </c>
      <c r="BM169" s="154" t="s">
        <v>408</v>
      </c>
    </row>
    <row r="170" spans="1:65" s="2" customFormat="1" ht="18" x14ac:dyDescent="0.2">
      <c r="A170" s="32"/>
      <c r="B170" s="33"/>
      <c r="C170" s="32"/>
      <c r="D170" s="157" t="s">
        <v>409</v>
      </c>
      <c r="E170" s="32"/>
      <c r="F170" s="188" t="s">
        <v>410</v>
      </c>
      <c r="G170" s="32"/>
      <c r="H170" s="32"/>
      <c r="I170" s="189"/>
      <c r="J170" s="32"/>
      <c r="K170" s="32"/>
      <c r="L170" s="33"/>
      <c r="M170" s="190"/>
      <c r="N170" s="191"/>
      <c r="O170" s="53"/>
      <c r="P170" s="53"/>
      <c r="Q170" s="53"/>
      <c r="R170" s="53"/>
      <c r="S170" s="53"/>
      <c r="T170" s="54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409</v>
      </c>
      <c r="AU170" s="17" t="s">
        <v>81</v>
      </c>
    </row>
    <row r="171" spans="1:65" s="13" customFormat="1" ht="10" x14ac:dyDescent="0.2">
      <c r="B171" s="156"/>
      <c r="D171" s="157" t="s">
        <v>144</v>
      </c>
      <c r="E171" s="158" t="s">
        <v>3</v>
      </c>
      <c r="F171" s="159" t="s">
        <v>411</v>
      </c>
      <c r="H171" s="160">
        <v>0.33800000000000002</v>
      </c>
      <c r="I171" s="161"/>
      <c r="L171" s="156"/>
      <c r="M171" s="162"/>
      <c r="N171" s="163"/>
      <c r="O171" s="163"/>
      <c r="P171" s="163"/>
      <c r="Q171" s="163"/>
      <c r="R171" s="163"/>
      <c r="S171" s="163"/>
      <c r="T171" s="164"/>
      <c r="AT171" s="158" t="s">
        <v>144</v>
      </c>
      <c r="AU171" s="158" t="s">
        <v>81</v>
      </c>
      <c r="AV171" s="13" t="s">
        <v>81</v>
      </c>
      <c r="AW171" s="13" t="s">
        <v>34</v>
      </c>
      <c r="AX171" s="13" t="s">
        <v>79</v>
      </c>
      <c r="AY171" s="158" t="s">
        <v>135</v>
      </c>
    </row>
    <row r="172" spans="1:65" s="2" customFormat="1" ht="24" x14ac:dyDescent="0.2">
      <c r="A172" s="32"/>
      <c r="B172" s="142"/>
      <c r="C172" s="173" t="s">
        <v>412</v>
      </c>
      <c r="D172" s="173" t="s">
        <v>201</v>
      </c>
      <c r="E172" s="174" t="s">
        <v>413</v>
      </c>
      <c r="F172" s="175" t="s">
        <v>414</v>
      </c>
      <c r="G172" s="176" t="s">
        <v>243</v>
      </c>
      <c r="H172" s="177">
        <v>22.8</v>
      </c>
      <c r="I172" s="178"/>
      <c r="J172" s="179">
        <f>ROUND(I172*H172,2)</f>
        <v>0</v>
      </c>
      <c r="K172" s="175" t="s">
        <v>141</v>
      </c>
      <c r="L172" s="180"/>
      <c r="M172" s="181" t="s">
        <v>3</v>
      </c>
      <c r="N172" s="182" t="s">
        <v>43</v>
      </c>
      <c r="O172" s="53"/>
      <c r="P172" s="152">
        <f>O172*H172</f>
        <v>0</v>
      </c>
      <c r="Q172" s="152">
        <v>3.0799999999999998E-3</v>
      </c>
      <c r="R172" s="152">
        <f>Q172*H172</f>
        <v>7.0223999999999995E-2</v>
      </c>
      <c r="S172" s="152">
        <v>0</v>
      </c>
      <c r="T172" s="153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4" t="s">
        <v>405</v>
      </c>
      <c r="AT172" s="154" t="s">
        <v>201</v>
      </c>
      <c r="AU172" s="154" t="s">
        <v>81</v>
      </c>
      <c r="AY172" s="17" t="s">
        <v>135</v>
      </c>
      <c r="BE172" s="155">
        <f>IF(N172="základní",J172,0)</f>
        <v>0</v>
      </c>
      <c r="BF172" s="155">
        <f>IF(N172="snížená",J172,0)</f>
        <v>0</v>
      </c>
      <c r="BG172" s="155">
        <f>IF(N172="zákl. přenesená",J172,0)</f>
        <v>0</v>
      </c>
      <c r="BH172" s="155">
        <f>IF(N172="sníž. přenesená",J172,0)</f>
        <v>0</v>
      </c>
      <c r="BI172" s="155">
        <f>IF(N172="nulová",J172,0)</f>
        <v>0</v>
      </c>
      <c r="BJ172" s="17" t="s">
        <v>79</v>
      </c>
      <c r="BK172" s="155">
        <f>ROUND(I172*H172,2)</f>
        <v>0</v>
      </c>
      <c r="BL172" s="17" t="s">
        <v>216</v>
      </c>
      <c r="BM172" s="154" t="s">
        <v>415</v>
      </c>
    </row>
    <row r="173" spans="1:65" s="13" customFormat="1" ht="10" x14ac:dyDescent="0.2">
      <c r="B173" s="156"/>
      <c r="D173" s="157" t="s">
        <v>144</v>
      </c>
      <c r="E173" s="158" t="s">
        <v>3</v>
      </c>
      <c r="F173" s="159" t="s">
        <v>416</v>
      </c>
      <c r="H173" s="160">
        <v>22.8</v>
      </c>
      <c r="I173" s="161"/>
      <c r="L173" s="156"/>
      <c r="M173" s="162"/>
      <c r="N173" s="163"/>
      <c r="O173" s="163"/>
      <c r="P173" s="163"/>
      <c r="Q173" s="163"/>
      <c r="R173" s="163"/>
      <c r="S173" s="163"/>
      <c r="T173" s="164"/>
      <c r="AT173" s="158" t="s">
        <v>144</v>
      </c>
      <c r="AU173" s="158" t="s">
        <v>81</v>
      </c>
      <c r="AV173" s="13" t="s">
        <v>81</v>
      </c>
      <c r="AW173" s="13" t="s">
        <v>34</v>
      </c>
      <c r="AX173" s="13" t="s">
        <v>79</v>
      </c>
      <c r="AY173" s="158" t="s">
        <v>135</v>
      </c>
    </row>
    <row r="174" spans="1:65" s="2" customFormat="1" ht="23" x14ac:dyDescent="0.2">
      <c r="A174" s="32"/>
      <c r="B174" s="142"/>
      <c r="C174" s="143" t="s">
        <v>417</v>
      </c>
      <c r="D174" s="143" t="s">
        <v>137</v>
      </c>
      <c r="E174" s="144" t="s">
        <v>418</v>
      </c>
      <c r="F174" s="145" t="s">
        <v>419</v>
      </c>
      <c r="G174" s="146" t="s">
        <v>204</v>
      </c>
      <c r="H174" s="147">
        <v>260</v>
      </c>
      <c r="I174" s="148"/>
      <c r="J174" s="149">
        <f>ROUND(I174*H174,2)</f>
        <v>0</v>
      </c>
      <c r="K174" s="145" t="s">
        <v>141</v>
      </c>
      <c r="L174" s="33"/>
      <c r="M174" s="150" t="s">
        <v>3</v>
      </c>
      <c r="N174" s="151" t="s">
        <v>43</v>
      </c>
      <c r="O174" s="53"/>
      <c r="P174" s="152">
        <f>O174*H174</f>
        <v>0</v>
      </c>
      <c r="Q174" s="152">
        <v>5.0000000000000002E-5</v>
      </c>
      <c r="R174" s="152">
        <f>Q174*H174</f>
        <v>1.3000000000000001E-2</v>
      </c>
      <c r="S174" s="152">
        <v>0</v>
      </c>
      <c r="T174" s="153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4" t="s">
        <v>216</v>
      </c>
      <c r="AT174" s="154" t="s">
        <v>137</v>
      </c>
      <c r="AU174" s="154" t="s">
        <v>81</v>
      </c>
      <c r="AY174" s="17" t="s">
        <v>135</v>
      </c>
      <c r="BE174" s="155">
        <f>IF(N174="základní",J174,0)</f>
        <v>0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17" t="s">
        <v>79</v>
      </c>
      <c r="BK174" s="155">
        <f>ROUND(I174*H174,2)</f>
        <v>0</v>
      </c>
      <c r="BL174" s="17" t="s">
        <v>216</v>
      </c>
      <c r="BM174" s="154" t="s">
        <v>420</v>
      </c>
    </row>
    <row r="175" spans="1:65" s="13" customFormat="1" ht="10" x14ac:dyDescent="0.2">
      <c r="B175" s="156"/>
      <c r="D175" s="157" t="s">
        <v>144</v>
      </c>
      <c r="E175" s="158" t="s">
        <v>3</v>
      </c>
      <c r="F175" s="159" t="s">
        <v>421</v>
      </c>
      <c r="H175" s="160">
        <v>260</v>
      </c>
      <c r="I175" s="161"/>
      <c r="L175" s="156"/>
      <c r="M175" s="162"/>
      <c r="N175" s="163"/>
      <c r="O175" s="163"/>
      <c r="P175" s="163"/>
      <c r="Q175" s="163"/>
      <c r="R175" s="163"/>
      <c r="S175" s="163"/>
      <c r="T175" s="164"/>
      <c r="AT175" s="158" t="s">
        <v>144</v>
      </c>
      <c r="AU175" s="158" t="s">
        <v>81</v>
      </c>
      <c r="AV175" s="13" t="s">
        <v>81</v>
      </c>
      <c r="AW175" s="13" t="s">
        <v>34</v>
      </c>
      <c r="AX175" s="13" t="s">
        <v>79</v>
      </c>
      <c r="AY175" s="158" t="s">
        <v>135</v>
      </c>
    </row>
    <row r="176" spans="1:65" s="2" customFormat="1" ht="24" x14ac:dyDescent="0.2">
      <c r="A176" s="32"/>
      <c r="B176" s="142"/>
      <c r="C176" s="173" t="s">
        <v>422</v>
      </c>
      <c r="D176" s="173" t="s">
        <v>201</v>
      </c>
      <c r="E176" s="174" t="s">
        <v>423</v>
      </c>
      <c r="F176" s="175" t="s">
        <v>424</v>
      </c>
      <c r="G176" s="176" t="s">
        <v>299</v>
      </c>
      <c r="H176" s="177">
        <v>6</v>
      </c>
      <c r="I176" s="178"/>
      <c r="J176" s="179">
        <f>ROUND(I176*H176,2)</f>
        <v>0</v>
      </c>
      <c r="K176" s="175" t="s">
        <v>141</v>
      </c>
      <c r="L176" s="180"/>
      <c r="M176" s="181" t="s">
        <v>3</v>
      </c>
      <c r="N176" s="182" t="s">
        <v>43</v>
      </c>
      <c r="O176" s="53"/>
      <c r="P176" s="152">
        <f>O176*H176</f>
        <v>0</v>
      </c>
      <c r="Q176" s="152">
        <v>0.04</v>
      </c>
      <c r="R176" s="152">
        <f>Q176*H176</f>
        <v>0.24</v>
      </c>
      <c r="S176" s="152">
        <v>0</v>
      </c>
      <c r="T176" s="153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4" t="s">
        <v>405</v>
      </c>
      <c r="AT176" s="154" t="s">
        <v>201</v>
      </c>
      <c r="AU176" s="154" t="s">
        <v>81</v>
      </c>
      <c r="AY176" s="17" t="s">
        <v>135</v>
      </c>
      <c r="BE176" s="155">
        <f>IF(N176="základní",J176,0)</f>
        <v>0</v>
      </c>
      <c r="BF176" s="155">
        <f>IF(N176="snížená",J176,0)</f>
        <v>0</v>
      </c>
      <c r="BG176" s="155">
        <f>IF(N176="zákl. přenesená",J176,0)</f>
        <v>0</v>
      </c>
      <c r="BH176" s="155">
        <f>IF(N176="sníž. přenesená",J176,0)</f>
        <v>0</v>
      </c>
      <c r="BI176" s="155">
        <f>IF(N176="nulová",J176,0)</f>
        <v>0</v>
      </c>
      <c r="BJ176" s="17" t="s">
        <v>79</v>
      </c>
      <c r="BK176" s="155">
        <f>ROUND(I176*H176,2)</f>
        <v>0</v>
      </c>
      <c r="BL176" s="17" t="s">
        <v>216</v>
      </c>
      <c r="BM176" s="154" t="s">
        <v>425</v>
      </c>
    </row>
    <row r="177" spans="1:65" s="2" customFormat="1" ht="24" x14ac:dyDescent="0.2">
      <c r="A177" s="32"/>
      <c r="B177" s="142"/>
      <c r="C177" s="173" t="s">
        <v>426</v>
      </c>
      <c r="D177" s="173" t="s">
        <v>201</v>
      </c>
      <c r="E177" s="174" t="s">
        <v>427</v>
      </c>
      <c r="F177" s="175" t="s">
        <v>428</v>
      </c>
      <c r="G177" s="176" t="s">
        <v>299</v>
      </c>
      <c r="H177" s="177">
        <v>1</v>
      </c>
      <c r="I177" s="178"/>
      <c r="J177" s="179">
        <f>ROUND(I177*H177,2)</f>
        <v>0</v>
      </c>
      <c r="K177" s="175" t="s">
        <v>141</v>
      </c>
      <c r="L177" s="180"/>
      <c r="M177" s="181" t="s">
        <v>3</v>
      </c>
      <c r="N177" s="182" t="s">
        <v>43</v>
      </c>
      <c r="O177" s="53"/>
      <c r="P177" s="152">
        <f>O177*H177</f>
        <v>0</v>
      </c>
      <c r="Q177" s="152">
        <v>0.02</v>
      </c>
      <c r="R177" s="152">
        <f>Q177*H177</f>
        <v>0.02</v>
      </c>
      <c r="S177" s="152">
        <v>0</v>
      </c>
      <c r="T177" s="153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4" t="s">
        <v>405</v>
      </c>
      <c r="AT177" s="154" t="s">
        <v>201</v>
      </c>
      <c r="AU177" s="154" t="s">
        <v>81</v>
      </c>
      <c r="AY177" s="17" t="s">
        <v>135</v>
      </c>
      <c r="BE177" s="155">
        <f>IF(N177="základní",J177,0)</f>
        <v>0</v>
      </c>
      <c r="BF177" s="155">
        <f>IF(N177="snížená",J177,0)</f>
        <v>0</v>
      </c>
      <c r="BG177" s="155">
        <f>IF(N177="zákl. přenesená",J177,0)</f>
        <v>0</v>
      </c>
      <c r="BH177" s="155">
        <f>IF(N177="sníž. přenesená",J177,0)</f>
        <v>0</v>
      </c>
      <c r="BI177" s="155">
        <f>IF(N177="nulová",J177,0)</f>
        <v>0</v>
      </c>
      <c r="BJ177" s="17" t="s">
        <v>79</v>
      </c>
      <c r="BK177" s="155">
        <f>ROUND(I177*H177,2)</f>
        <v>0</v>
      </c>
      <c r="BL177" s="17" t="s">
        <v>216</v>
      </c>
      <c r="BM177" s="154" t="s">
        <v>429</v>
      </c>
    </row>
    <row r="178" spans="1:65" s="2" customFormat="1" ht="44.25" customHeight="1" x14ac:dyDescent="0.2">
      <c r="A178" s="32"/>
      <c r="B178" s="142"/>
      <c r="C178" s="143" t="s">
        <v>430</v>
      </c>
      <c r="D178" s="143" t="s">
        <v>137</v>
      </c>
      <c r="E178" s="144" t="s">
        <v>431</v>
      </c>
      <c r="F178" s="145" t="s">
        <v>432</v>
      </c>
      <c r="G178" s="146" t="s">
        <v>269</v>
      </c>
      <c r="H178" s="147">
        <v>0.68100000000000005</v>
      </c>
      <c r="I178" s="148"/>
      <c r="J178" s="149">
        <f>ROUND(I178*H178,2)</f>
        <v>0</v>
      </c>
      <c r="K178" s="145" t="s">
        <v>141</v>
      </c>
      <c r="L178" s="33"/>
      <c r="M178" s="183" t="s">
        <v>3</v>
      </c>
      <c r="N178" s="184" t="s">
        <v>43</v>
      </c>
      <c r="O178" s="185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7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4" t="s">
        <v>216</v>
      </c>
      <c r="AT178" s="154" t="s">
        <v>137</v>
      </c>
      <c r="AU178" s="154" t="s">
        <v>81</v>
      </c>
      <c r="AY178" s="17" t="s">
        <v>135</v>
      </c>
      <c r="BE178" s="155">
        <f>IF(N178="základní",J178,0)</f>
        <v>0</v>
      </c>
      <c r="BF178" s="155">
        <f>IF(N178="snížená",J178,0)</f>
        <v>0</v>
      </c>
      <c r="BG178" s="155">
        <f>IF(N178="zákl. přenesená",J178,0)</f>
        <v>0</v>
      </c>
      <c r="BH178" s="155">
        <f>IF(N178="sníž. přenesená",J178,0)</f>
        <v>0</v>
      </c>
      <c r="BI178" s="155">
        <f>IF(N178="nulová",J178,0)</f>
        <v>0</v>
      </c>
      <c r="BJ178" s="17" t="s">
        <v>79</v>
      </c>
      <c r="BK178" s="155">
        <f>ROUND(I178*H178,2)</f>
        <v>0</v>
      </c>
      <c r="BL178" s="17" t="s">
        <v>216</v>
      </c>
      <c r="BM178" s="154" t="s">
        <v>433</v>
      </c>
    </row>
    <row r="179" spans="1:65" s="2" customFormat="1" ht="7" customHeight="1" x14ac:dyDescent="0.2">
      <c r="A179" s="32"/>
      <c r="B179" s="42"/>
      <c r="C179" s="43"/>
      <c r="D179" s="43"/>
      <c r="E179" s="43"/>
      <c r="F179" s="43"/>
      <c r="G179" s="43"/>
      <c r="H179" s="43"/>
      <c r="I179" s="43"/>
      <c r="J179" s="43"/>
      <c r="K179" s="43"/>
      <c r="L179" s="33"/>
      <c r="M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</row>
  </sheetData>
  <autoFilter ref="C93:K178" xr:uid="{00000000-0009-0000-0000-000002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13"/>
  <sheetViews>
    <sheetView showGridLines="0" workbookViewId="0"/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300" t="s">
        <v>6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7" t="s">
        <v>92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5" customHeight="1" x14ac:dyDescent="0.2">
      <c r="B4" s="20"/>
      <c r="D4" s="21" t="s">
        <v>105</v>
      </c>
      <c r="L4" s="20"/>
      <c r="M4" s="93" t="s">
        <v>11</v>
      </c>
      <c r="AT4" s="17" t="s">
        <v>4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26.25" customHeight="1" x14ac:dyDescent="0.2">
      <c r="B7" s="20"/>
      <c r="E7" s="315" t="str">
        <f>'Rekapitulace stavby'!K6</f>
        <v>Vodní nádrže Jermalské rybníky „ Horní a dolní rybník na p.č. 1906 a 1907 v k.ú. Kaplice</v>
      </c>
      <c r="F7" s="316"/>
      <c r="G7" s="316"/>
      <c r="H7" s="316"/>
      <c r="L7" s="20"/>
    </row>
    <row r="8" spans="1:46" s="1" customFormat="1" ht="12" customHeight="1" x14ac:dyDescent="0.2">
      <c r="B8" s="20"/>
      <c r="D8" s="27" t="s">
        <v>106</v>
      </c>
      <c r="L8" s="20"/>
    </row>
    <row r="9" spans="1:46" s="2" customFormat="1" ht="16.5" customHeight="1" x14ac:dyDescent="0.2">
      <c r="A9" s="32"/>
      <c r="B9" s="33"/>
      <c r="C9" s="32"/>
      <c r="D9" s="32"/>
      <c r="E9" s="315" t="s">
        <v>107</v>
      </c>
      <c r="F9" s="317"/>
      <c r="G9" s="317"/>
      <c r="H9" s="317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108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78" t="s">
        <v>434</v>
      </c>
      <c r="F11" s="317"/>
      <c r="G11" s="317"/>
      <c r="H11" s="317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0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20</v>
      </c>
      <c r="G13" s="32"/>
      <c r="H13" s="32"/>
      <c r="I13" s="27" t="s">
        <v>21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22</v>
      </c>
      <c r="E14" s="32"/>
      <c r="F14" s="25" t="s">
        <v>23</v>
      </c>
      <c r="G14" s="32"/>
      <c r="H14" s="32"/>
      <c r="I14" s="27" t="s">
        <v>24</v>
      </c>
      <c r="J14" s="50" t="str">
        <f>'Rekapitulace stavby'!AN8</f>
        <v>8. 4. 2021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75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26</v>
      </c>
      <c r="E16" s="32"/>
      <c r="F16" s="32"/>
      <c r="G16" s="32"/>
      <c r="H16" s="32"/>
      <c r="I16" s="27" t="s">
        <v>27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29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30</v>
      </c>
      <c r="E19" s="32"/>
      <c r="F19" s="32"/>
      <c r="G19" s="32"/>
      <c r="H19" s="32"/>
      <c r="I19" s="27" t="s">
        <v>27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18" t="str">
        <f>'Rekapitulace stavby'!E14</f>
        <v>Vyplň údaj</v>
      </c>
      <c r="F20" s="284"/>
      <c r="G20" s="284"/>
      <c r="H20" s="284"/>
      <c r="I20" s="27" t="s">
        <v>29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32</v>
      </c>
      <c r="E22" s="32"/>
      <c r="F22" s="32"/>
      <c r="G22" s="32"/>
      <c r="H22" s="32"/>
      <c r="I22" s="27" t="s">
        <v>27</v>
      </c>
      <c r="J22" s="25" t="s">
        <v>3</v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33</v>
      </c>
      <c r="F23" s="32"/>
      <c r="G23" s="32"/>
      <c r="H23" s="32"/>
      <c r="I23" s="27" t="s">
        <v>29</v>
      </c>
      <c r="J23" s="25" t="s">
        <v>3</v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35</v>
      </c>
      <c r="E25" s="32"/>
      <c r="F25" s="32"/>
      <c r="G25" s="32"/>
      <c r="H25" s="32"/>
      <c r="I25" s="27" t="s">
        <v>27</v>
      </c>
      <c r="J25" s="25" t="str">
        <f>IF('Rekapitulace stavby'!AN19="","",'Rekapitulace stavby'!AN19)</f>
        <v/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29</v>
      </c>
      <c r="J26" s="25" t="str">
        <f>IF('Rekapitulace stavby'!AN20="","",'Rekapitulace stavby'!AN20)</f>
        <v/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36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71.25" customHeight="1" x14ac:dyDescent="0.2">
      <c r="A29" s="95"/>
      <c r="B29" s="96"/>
      <c r="C29" s="95"/>
      <c r="D29" s="95"/>
      <c r="E29" s="289" t="s">
        <v>110</v>
      </c>
      <c r="F29" s="289"/>
      <c r="G29" s="289"/>
      <c r="H29" s="289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98" t="s">
        <v>38</v>
      </c>
      <c r="E32" s="32"/>
      <c r="F32" s="32"/>
      <c r="G32" s="32"/>
      <c r="H32" s="32"/>
      <c r="I32" s="32"/>
      <c r="J32" s="66">
        <f>ROUND(J90, 2)</f>
        <v>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 x14ac:dyDescent="0.2">
      <c r="A34" s="32"/>
      <c r="B34" s="33"/>
      <c r="C34" s="32"/>
      <c r="D34" s="32"/>
      <c r="E34" s="32"/>
      <c r="F34" s="36" t="s">
        <v>40</v>
      </c>
      <c r="G34" s="32"/>
      <c r="H34" s="32"/>
      <c r="I34" s="36" t="s">
        <v>39</v>
      </c>
      <c r="J34" s="36" t="s">
        <v>41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 x14ac:dyDescent="0.2">
      <c r="A35" s="32"/>
      <c r="B35" s="33"/>
      <c r="C35" s="32"/>
      <c r="D35" s="99" t="s">
        <v>42</v>
      </c>
      <c r="E35" s="27" t="s">
        <v>43</v>
      </c>
      <c r="F35" s="100">
        <f>ROUND((SUM(BE90:BE112)),  2)</f>
        <v>0</v>
      </c>
      <c r="G35" s="32"/>
      <c r="H35" s="32"/>
      <c r="I35" s="101">
        <v>0.21</v>
      </c>
      <c r="J35" s="100">
        <f>ROUND(((SUM(BE90:BE112))*I35),  2)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 x14ac:dyDescent="0.2">
      <c r="A36" s="32"/>
      <c r="B36" s="33"/>
      <c r="C36" s="32"/>
      <c r="D36" s="32"/>
      <c r="E36" s="27" t="s">
        <v>44</v>
      </c>
      <c r="F36" s="100">
        <f>ROUND((SUM(BF90:BF112)),  2)</f>
        <v>0</v>
      </c>
      <c r="G36" s="32"/>
      <c r="H36" s="32"/>
      <c r="I36" s="101">
        <v>0.15</v>
      </c>
      <c r="J36" s="100">
        <f>ROUND(((SUM(BF90:BF112))*I36),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3"/>
      <c r="C37" s="32"/>
      <c r="D37" s="32"/>
      <c r="E37" s="27" t="s">
        <v>45</v>
      </c>
      <c r="F37" s="100">
        <f>ROUND((SUM(BG90:BG112)),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 x14ac:dyDescent="0.2">
      <c r="A38" s="32"/>
      <c r="B38" s="33"/>
      <c r="C38" s="32"/>
      <c r="D38" s="32"/>
      <c r="E38" s="27" t="s">
        <v>46</v>
      </c>
      <c r="F38" s="100">
        <f>ROUND((SUM(BH90:BH112)),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 x14ac:dyDescent="0.2">
      <c r="A39" s="32"/>
      <c r="B39" s="33"/>
      <c r="C39" s="32"/>
      <c r="D39" s="32"/>
      <c r="E39" s="27" t="s">
        <v>47</v>
      </c>
      <c r="F39" s="100">
        <f>ROUND((SUM(BI90:BI112)),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2"/>
      <c r="D41" s="103" t="s">
        <v>48</v>
      </c>
      <c r="E41" s="55"/>
      <c r="F41" s="55"/>
      <c r="G41" s="104" t="s">
        <v>49</v>
      </c>
      <c r="H41" s="105" t="s">
        <v>50</v>
      </c>
      <c r="I41" s="55"/>
      <c r="J41" s="106">
        <f>SUM(J32:J39)</f>
        <v>0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 x14ac:dyDescent="0.2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customHeight="1" x14ac:dyDescent="0.2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customHeight="1" x14ac:dyDescent="0.2">
      <c r="A47" s="32"/>
      <c r="B47" s="33"/>
      <c r="C47" s="21" t="s">
        <v>111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customHeight="1" x14ac:dyDescent="0.2">
      <c r="A50" s="32"/>
      <c r="B50" s="33"/>
      <c r="C50" s="32"/>
      <c r="D50" s="32"/>
      <c r="E50" s="315" t="str">
        <f>E7</f>
        <v>Vodní nádrže Jermalské rybníky „ Horní a dolní rybník na p.č. 1906 a 1907 v k.ú. Kaplice</v>
      </c>
      <c r="F50" s="316"/>
      <c r="G50" s="316"/>
      <c r="H50" s="316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106</v>
      </c>
      <c r="L51" s="20"/>
    </row>
    <row r="52" spans="1:47" s="2" customFormat="1" ht="16.5" customHeight="1" x14ac:dyDescent="0.2">
      <c r="A52" s="32"/>
      <c r="B52" s="33"/>
      <c r="C52" s="32"/>
      <c r="D52" s="32"/>
      <c r="E52" s="315" t="s">
        <v>107</v>
      </c>
      <c r="F52" s="317"/>
      <c r="G52" s="317"/>
      <c r="H52" s="317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108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78" t="str">
        <f>E11</f>
        <v>03 - Bezpečnostní přeliv</v>
      </c>
      <c r="F54" s="317"/>
      <c r="G54" s="317"/>
      <c r="H54" s="317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customHeight="1" x14ac:dyDescent="0.2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22</v>
      </c>
      <c r="D56" s="32"/>
      <c r="E56" s="32"/>
      <c r="F56" s="25" t="str">
        <f>F14</f>
        <v>k.ú. Kaplice</v>
      </c>
      <c r="G56" s="32"/>
      <c r="H56" s="32"/>
      <c r="I56" s="27" t="s">
        <v>24</v>
      </c>
      <c r="J56" s="50" t="str">
        <f>IF(J14="","",J14)</f>
        <v>8. 4. 2021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customHeight="1" x14ac:dyDescent="0.2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65" customHeight="1" x14ac:dyDescent="0.2">
      <c r="A58" s="32"/>
      <c r="B58" s="33"/>
      <c r="C58" s="27" t="s">
        <v>26</v>
      </c>
      <c r="D58" s="32"/>
      <c r="E58" s="32"/>
      <c r="F58" s="25" t="str">
        <f>E17</f>
        <v xml:space="preserve"> </v>
      </c>
      <c r="G58" s="32"/>
      <c r="H58" s="32"/>
      <c r="I58" s="27" t="s">
        <v>32</v>
      </c>
      <c r="J58" s="30" t="str">
        <f>E23</f>
        <v>Ing. Martina Hřebeková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15" customHeight="1" x14ac:dyDescent="0.2">
      <c r="A59" s="32"/>
      <c r="B59" s="33"/>
      <c r="C59" s="27" t="s">
        <v>30</v>
      </c>
      <c r="D59" s="32"/>
      <c r="E59" s="32"/>
      <c r="F59" s="25" t="str">
        <f>IF(E20="","",E20)</f>
        <v>Vyplň údaj</v>
      </c>
      <c r="G59" s="32"/>
      <c r="H59" s="32"/>
      <c r="I59" s="27" t="s">
        <v>35</v>
      </c>
      <c r="J59" s="30" t="str">
        <f>E26</f>
        <v xml:space="preserve"> 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25" customHeight="1" x14ac:dyDescent="0.2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08" t="s">
        <v>112</v>
      </c>
      <c r="D61" s="102"/>
      <c r="E61" s="102"/>
      <c r="F61" s="102"/>
      <c r="G61" s="102"/>
      <c r="H61" s="102"/>
      <c r="I61" s="102"/>
      <c r="J61" s="109" t="s">
        <v>113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25" customHeight="1" x14ac:dyDescent="0.2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75" customHeight="1" x14ac:dyDescent="0.2">
      <c r="A63" s="32"/>
      <c r="B63" s="33"/>
      <c r="C63" s="110" t="s">
        <v>70</v>
      </c>
      <c r="D63" s="32"/>
      <c r="E63" s="32"/>
      <c r="F63" s="32"/>
      <c r="G63" s="32"/>
      <c r="H63" s="32"/>
      <c r="I63" s="32"/>
      <c r="J63" s="66">
        <f>J90</f>
        <v>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114</v>
      </c>
    </row>
    <row r="64" spans="1:47" s="9" customFormat="1" ht="25" customHeight="1" x14ac:dyDescent="0.2">
      <c r="B64" s="111"/>
      <c r="D64" s="112" t="s">
        <v>115</v>
      </c>
      <c r="E64" s="113"/>
      <c r="F64" s="113"/>
      <c r="G64" s="113"/>
      <c r="H64" s="113"/>
      <c r="I64" s="113"/>
      <c r="J64" s="114">
        <f>J91</f>
        <v>0</v>
      </c>
      <c r="L64" s="111"/>
    </row>
    <row r="65" spans="1:31" s="10" customFormat="1" ht="19.899999999999999" customHeight="1" x14ac:dyDescent="0.2">
      <c r="B65" s="115"/>
      <c r="D65" s="116" t="s">
        <v>272</v>
      </c>
      <c r="E65" s="117"/>
      <c r="F65" s="117"/>
      <c r="G65" s="117"/>
      <c r="H65" s="117"/>
      <c r="I65" s="117"/>
      <c r="J65" s="118">
        <f>J92</f>
        <v>0</v>
      </c>
      <c r="L65" s="115"/>
    </row>
    <row r="66" spans="1:31" s="10" customFormat="1" ht="19.899999999999999" customHeight="1" x14ac:dyDescent="0.2">
      <c r="B66" s="115"/>
      <c r="D66" s="116" t="s">
        <v>118</v>
      </c>
      <c r="E66" s="117"/>
      <c r="F66" s="117"/>
      <c r="G66" s="117"/>
      <c r="H66" s="117"/>
      <c r="I66" s="117"/>
      <c r="J66" s="118">
        <f>J95</f>
        <v>0</v>
      </c>
      <c r="L66" s="115"/>
    </row>
    <row r="67" spans="1:31" s="10" customFormat="1" ht="19.899999999999999" customHeight="1" x14ac:dyDescent="0.2">
      <c r="B67" s="115"/>
      <c r="D67" s="116" t="s">
        <v>273</v>
      </c>
      <c r="E67" s="117"/>
      <c r="F67" s="117"/>
      <c r="G67" s="117"/>
      <c r="H67" s="117"/>
      <c r="I67" s="117"/>
      <c r="J67" s="118">
        <f>J102</f>
        <v>0</v>
      </c>
      <c r="L67" s="115"/>
    </row>
    <row r="68" spans="1:31" s="10" customFormat="1" ht="19.899999999999999" customHeight="1" x14ac:dyDescent="0.2">
      <c r="B68" s="115"/>
      <c r="D68" s="116" t="s">
        <v>119</v>
      </c>
      <c r="E68" s="117"/>
      <c r="F68" s="117"/>
      <c r="G68" s="117"/>
      <c r="H68" s="117"/>
      <c r="I68" s="117"/>
      <c r="J68" s="118">
        <f>J111</f>
        <v>0</v>
      </c>
      <c r="L68" s="115"/>
    </row>
    <row r="69" spans="1:31" s="2" customFormat="1" ht="21.75" customHeight="1" x14ac:dyDescent="0.2">
      <c r="A69" s="32"/>
      <c r="B69" s="33"/>
      <c r="C69" s="32"/>
      <c r="D69" s="32"/>
      <c r="E69" s="32"/>
      <c r="F69" s="32"/>
      <c r="G69" s="32"/>
      <c r="H69" s="32"/>
      <c r="I69" s="32"/>
      <c r="J69" s="32"/>
      <c r="K69" s="32"/>
      <c r="L69" s="9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7" customHeight="1" x14ac:dyDescent="0.2">
      <c r="A70" s="32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9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4" spans="1:31" s="2" customFormat="1" ht="7" customHeight="1" x14ac:dyDescent="0.2">
      <c r="A74" s="32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5" customHeight="1" x14ac:dyDescent="0.2">
      <c r="A75" s="32"/>
      <c r="B75" s="33"/>
      <c r="C75" s="21" t="s">
        <v>120</v>
      </c>
      <c r="D75" s="32"/>
      <c r="E75" s="32"/>
      <c r="F75" s="32"/>
      <c r="G75" s="32"/>
      <c r="H75" s="32"/>
      <c r="I75" s="32"/>
      <c r="J75" s="32"/>
      <c r="K75" s="32"/>
      <c r="L75" s="9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7" customHeight="1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9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 x14ac:dyDescent="0.2">
      <c r="A77" s="32"/>
      <c r="B77" s="33"/>
      <c r="C77" s="27" t="s">
        <v>17</v>
      </c>
      <c r="D77" s="32"/>
      <c r="E77" s="32"/>
      <c r="F77" s="32"/>
      <c r="G77" s="32"/>
      <c r="H77" s="32"/>
      <c r="I77" s="32"/>
      <c r="J77" s="32"/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26.25" customHeight="1" x14ac:dyDescent="0.2">
      <c r="A78" s="32"/>
      <c r="B78" s="33"/>
      <c r="C78" s="32"/>
      <c r="D78" s="32"/>
      <c r="E78" s="315" t="str">
        <f>E7</f>
        <v>Vodní nádrže Jermalské rybníky „ Horní a dolní rybník na p.č. 1906 a 1907 v k.ú. Kaplice</v>
      </c>
      <c r="F78" s="316"/>
      <c r="G78" s="316"/>
      <c r="H78" s="316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1" customFormat="1" ht="12" customHeight="1" x14ac:dyDescent="0.2">
      <c r="B79" s="20"/>
      <c r="C79" s="27" t="s">
        <v>106</v>
      </c>
      <c r="L79" s="20"/>
    </row>
    <row r="80" spans="1:31" s="2" customFormat="1" ht="16.5" customHeight="1" x14ac:dyDescent="0.2">
      <c r="A80" s="32"/>
      <c r="B80" s="33"/>
      <c r="C80" s="32"/>
      <c r="D80" s="32"/>
      <c r="E80" s="315" t="s">
        <v>107</v>
      </c>
      <c r="F80" s="317"/>
      <c r="G80" s="317"/>
      <c r="H80" s="317"/>
      <c r="I80" s="32"/>
      <c r="J80" s="32"/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 x14ac:dyDescent="0.2">
      <c r="A81" s="32"/>
      <c r="B81" s="33"/>
      <c r="C81" s="27" t="s">
        <v>108</v>
      </c>
      <c r="D81" s="32"/>
      <c r="E81" s="32"/>
      <c r="F81" s="32"/>
      <c r="G81" s="32"/>
      <c r="H81" s="32"/>
      <c r="I81" s="32"/>
      <c r="J81" s="32"/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6.5" customHeight="1" x14ac:dyDescent="0.2">
      <c r="A82" s="32"/>
      <c r="B82" s="33"/>
      <c r="C82" s="32"/>
      <c r="D82" s="32"/>
      <c r="E82" s="278" t="str">
        <f>E11</f>
        <v>03 - Bezpečnostní přeliv</v>
      </c>
      <c r="F82" s="317"/>
      <c r="G82" s="317"/>
      <c r="H82" s="317"/>
      <c r="I82" s="32"/>
      <c r="J82" s="32"/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2" customHeight="1" x14ac:dyDescent="0.2">
      <c r="A84" s="32"/>
      <c r="B84" s="33"/>
      <c r="C84" s="27" t="s">
        <v>22</v>
      </c>
      <c r="D84" s="32"/>
      <c r="E84" s="32"/>
      <c r="F84" s="25" t="str">
        <f>F14</f>
        <v>k.ú. Kaplice</v>
      </c>
      <c r="G84" s="32"/>
      <c r="H84" s="32"/>
      <c r="I84" s="27" t="s">
        <v>24</v>
      </c>
      <c r="J84" s="50" t="str">
        <f>IF(J14="","",J14)</f>
        <v>8. 4. 2021</v>
      </c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7" customHeight="1" x14ac:dyDescent="0.2">
      <c r="A85" s="32"/>
      <c r="B85" s="33"/>
      <c r="C85" s="32"/>
      <c r="D85" s="32"/>
      <c r="E85" s="32"/>
      <c r="F85" s="32"/>
      <c r="G85" s="32"/>
      <c r="H85" s="32"/>
      <c r="I85" s="32"/>
      <c r="J85" s="32"/>
      <c r="K85" s="32"/>
      <c r="L85" s="9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25.65" customHeight="1" x14ac:dyDescent="0.2">
      <c r="A86" s="32"/>
      <c r="B86" s="33"/>
      <c r="C86" s="27" t="s">
        <v>26</v>
      </c>
      <c r="D86" s="32"/>
      <c r="E86" s="32"/>
      <c r="F86" s="25" t="str">
        <f>E17</f>
        <v xml:space="preserve"> </v>
      </c>
      <c r="G86" s="32"/>
      <c r="H86" s="32"/>
      <c r="I86" s="27" t="s">
        <v>32</v>
      </c>
      <c r="J86" s="30" t="str">
        <f>E23</f>
        <v>Ing. Martina Hřebeková</v>
      </c>
      <c r="K86" s="32"/>
      <c r="L86" s="94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5.15" customHeight="1" x14ac:dyDescent="0.2">
      <c r="A87" s="32"/>
      <c r="B87" s="33"/>
      <c r="C87" s="27" t="s">
        <v>30</v>
      </c>
      <c r="D87" s="32"/>
      <c r="E87" s="32"/>
      <c r="F87" s="25" t="str">
        <f>IF(E20="","",E20)</f>
        <v>Vyplň údaj</v>
      </c>
      <c r="G87" s="32"/>
      <c r="H87" s="32"/>
      <c r="I87" s="27" t="s">
        <v>35</v>
      </c>
      <c r="J87" s="30" t="str">
        <f>E26</f>
        <v xml:space="preserve"> </v>
      </c>
      <c r="K87" s="32"/>
      <c r="L87" s="94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0.2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94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11" customFormat="1" ht="29.25" customHeight="1" x14ac:dyDescent="0.2">
      <c r="A89" s="119"/>
      <c r="B89" s="120"/>
      <c r="C89" s="121" t="s">
        <v>121</v>
      </c>
      <c r="D89" s="122" t="s">
        <v>57</v>
      </c>
      <c r="E89" s="122" t="s">
        <v>53</v>
      </c>
      <c r="F89" s="122" t="s">
        <v>54</v>
      </c>
      <c r="G89" s="122" t="s">
        <v>122</v>
      </c>
      <c r="H89" s="122" t="s">
        <v>123</v>
      </c>
      <c r="I89" s="122" t="s">
        <v>124</v>
      </c>
      <c r="J89" s="122" t="s">
        <v>113</v>
      </c>
      <c r="K89" s="123" t="s">
        <v>125</v>
      </c>
      <c r="L89" s="124"/>
      <c r="M89" s="57" t="s">
        <v>3</v>
      </c>
      <c r="N89" s="58" t="s">
        <v>42</v>
      </c>
      <c r="O89" s="58" t="s">
        <v>126</v>
      </c>
      <c r="P89" s="58" t="s">
        <v>127</v>
      </c>
      <c r="Q89" s="58" t="s">
        <v>128</v>
      </c>
      <c r="R89" s="58" t="s">
        <v>129</v>
      </c>
      <c r="S89" s="58" t="s">
        <v>130</v>
      </c>
      <c r="T89" s="59" t="s">
        <v>131</v>
      </c>
      <c r="U89" s="119"/>
      <c r="V89" s="119"/>
      <c r="W89" s="119"/>
      <c r="X89" s="119"/>
      <c r="Y89" s="119"/>
      <c r="Z89" s="119"/>
      <c r="AA89" s="119"/>
      <c r="AB89" s="119"/>
      <c r="AC89" s="119"/>
      <c r="AD89" s="119"/>
      <c r="AE89" s="119"/>
    </row>
    <row r="90" spans="1:65" s="2" customFormat="1" ht="22.75" customHeight="1" x14ac:dyDescent="0.35">
      <c r="A90" s="32"/>
      <c r="B90" s="33"/>
      <c r="C90" s="64" t="s">
        <v>132</v>
      </c>
      <c r="D90" s="32"/>
      <c r="E90" s="32"/>
      <c r="F90" s="32"/>
      <c r="G90" s="32"/>
      <c r="H90" s="32"/>
      <c r="I90" s="32"/>
      <c r="J90" s="125">
        <f>BK90</f>
        <v>0</v>
      </c>
      <c r="K90" s="32"/>
      <c r="L90" s="33"/>
      <c r="M90" s="60"/>
      <c r="N90" s="51"/>
      <c r="O90" s="61"/>
      <c r="P90" s="126">
        <f>P91</f>
        <v>0</v>
      </c>
      <c r="Q90" s="61"/>
      <c r="R90" s="126">
        <f>R91</f>
        <v>17.355809999999998</v>
      </c>
      <c r="S90" s="61"/>
      <c r="T90" s="127">
        <f>T91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7" t="s">
        <v>71</v>
      </c>
      <c r="AU90" s="17" t="s">
        <v>114</v>
      </c>
      <c r="BK90" s="128">
        <f>BK91</f>
        <v>0</v>
      </c>
    </row>
    <row r="91" spans="1:65" s="12" customFormat="1" ht="25.9" customHeight="1" x14ac:dyDescent="0.35">
      <c r="B91" s="129"/>
      <c r="D91" s="130" t="s">
        <v>71</v>
      </c>
      <c r="E91" s="131" t="s">
        <v>133</v>
      </c>
      <c r="F91" s="131" t="s">
        <v>134</v>
      </c>
      <c r="I91" s="132"/>
      <c r="J91" s="133">
        <f>BK91</f>
        <v>0</v>
      </c>
      <c r="L91" s="129"/>
      <c r="M91" s="134"/>
      <c r="N91" s="135"/>
      <c r="O91" s="135"/>
      <c r="P91" s="136">
        <f>P92+P95+P102+P111</f>
        <v>0</v>
      </c>
      <c r="Q91" s="135"/>
      <c r="R91" s="136">
        <f>R92+R95+R102+R111</f>
        <v>17.355809999999998</v>
      </c>
      <c r="S91" s="135"/>
      <c r="T91" s="137">
        <f>T92+T95+T102+T111</f>
        <v>0</v>
      </c>
      <c r="AR91" s="130" t="s">
        <v>79</v>
      </c>
      <c r="AT91" s="138" t="s">
        <v>71</v>
      </c>
      <c r="AU91" s="138" t="s">
        <v>72</v>
      </c>
      <c r="AY91" s="130" t="s">
        <v>135</v>
      </c>
      <c r="BK91" s="139">
        <f>BK92+BK95+BK102+BK111</f>
        <v>0</v>
      </c>
    </row>
    <row r="92" spans="1:65" s="12" customFormat="1" ht="22.75" customHeight="1" x14ac:dyDescent="0.25">
      <c r="B92" s="129"/>
      <c r="D92" s="130" t="s">
        <v>71</v>
      </c>
      <c r="E92" s="140" t="s">
        <v>151</v>
      </c>
      <c r="F92" s="140" t="s">
        <v>292</v>
      </c>
      <c r="I92" s="132"/>
      <c r="J92" s="141">
        <f>BK92</f>
        <v>0</v>
      </c>
      <c r="L92" s="129"/>
      <c r="M92" s="134"/>
      <c r="N92" s="135"/>
      <c r="O92" s="135"/>
      <c r="P92" s="136">
        <f>SUM(P93:P94)</f>
        <v>0</v>
      </c>
      <c r="Q92" s="135"/>
      <c r="R92" s="136">
        <f>SUM(R93:R94)</f>
        <v>0</v>
      </c>
      <c r="S92" s="135"/>
      <c r="T92" s="137">
        <f>SUM(T93:T94)</f>
        <v>0</v>
      </c>
      <c r="AR92" s="130" t="s">
        <v>79</v>
      </c>
      <c r="AT92" s="138" t="s">
        <v>71</v>
      </c>
      <c r="AU92" s="138" t="s">
        <v>79</v>
      </c>
      <c r="AY92" s="130" t="s">
        <v>135</v>
      </c>
      <c r="BK92" s="139">
        <f>SUM(BK93:BK94)</f>
        <v>0</v>
      </c>
    </row>
    <row r="93" spans="1:65" s="2" customFormat="1" ht="16.5" customHeight="1" x14ac:dyDescent="0.2">
      <c r="A93" s="32"/>
      <c r="B93" s="142"/>
      <c r="C93" s="143" t="s">
        <v>79</v>
      </c>
      <c r="D93" s="143" t="s">
        <v>137</v>
      </c>
      <c r="E93" s="144" t="s">
        <v>323</v>
      </c>
      <c r="F93" s="145" t="s">
        <v>324</v>
      </c>
      <c r="G93" s="146" t="s">
        <v>148</v>
      </c>
      <c r="H93" s="147">
        <v>21</v>
      </c>
      <c r="I93" s="148"/>
      <c r="J93" s="149">
        <f>ROUND(I93*H93,2)</f>
        <v>0</v>
      </c>
      <c r="K93" s="145" t="s">
        <v>3</v>
      </c>
      <c r="L93" s="33"/>
      <c r="M93" s="150" t="s">
        <v>3</v>
      </c>
      <c r="N93" s="151" t="s">
        <v>43</v>
      </c>
      <c r="O93" s="53"/>
      <c r="P93" s="152">
        <f>O93*H93</f>
        <v>0</v>
      </c>
      <c r="Q93" s="152">
        <v>0</v>
      </c>
      <c r="R93" s="152">
        <f>Q93*H93</f>
        <v>0</v>
      </c>
      <c r="S93" s="152">
        <v>0</v>
      </c>
      <c r="T93" s="153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54" t="s">
        <v>142</v>
      </c>
      <c r="AT93" s="154" t="s">
        <v>137</v>
      </c>
      <c r="AU93" s="154" t="s">
        <v>81</v>
      </c>
      <c r="AY93" s="17" t="s">
        <v>135</v>
      </c>
      <c r="BE93" s="155">
        <f>IF(N93="základní",J93,0)</f>
        <v>0</v>
      </c>
      <c r="BF93" s="155">
        <f>IF(N93="snížená",J93,0)</f>
        <v>0</v>
      </c>
      <c r="BG93" s="155">
        <f>IF(N93="zákl. přenesená",J93,0)</f>
        <v>0</v>
      </c>
      <c r="BH93" s="155">
        <f>IF(N93="sníž. přenesená",J93,0)</f>
        <v>0</v>
      </c>
      <c r="BI93" s="155">
        <f>IF(N93="nulová",J93,0)</f>
        <v>0</v>
      </c>
      <c r="BJ93" s="17" t="s">
        <v>79</v>
      </c>
      <c r="BK93" s="155">
        <f>ROUND(I93*H93,2)</f>
        <v>0</v>
      </c>
      <c r="BL93" s="17" t="s">
        <v>142</v>
      </c>
      <c r="BM93" s="154" t="s">
        <v>435</v>
      </c>
    </row>
    <row r="94" spans="1:65" s="13" customFormat="1" ht="10" x14ac:dyDescent="0.2">
      <c r="B94" s="156"/>
      <c r="D94" s="157" t="s">
        <v>144</v>
      </c>
      <c r="E94" s="158" t="s">
        <v>3</v>
      </c>
      <c r="F94" s="159" t="s">
        <v>436</v>
      </c>
      <c r="H94" s="160">
        <v>21</v>
      </c>
      <c r="I94" s="161"/>
      <c r="L94" s="156"/>
      <c r="M94" s="162"/>
      <c r="N94" s="163"/>
      <c r="O94" s="163"/>
      <c r="P94" s="163"/>
      <c r="Q94" s="163"/>
      <c r="R94" s="163"/>
      <c r="S94" s="163"/>
      <c r="T94" s="164"/>
      <c r="AT94" s="158" t="s">
        <v>144</v>
      </c>
      <c r="AU94" s="158" t="s">
        <v>81</v>
      </c>
      <c r="AV94" s="13" t="s">
        <v>81</v>
      </c>
      <c r="AW94" s="13" t="s">
        <v>34</v>
      </c>
      <c r="AX94" s="13" t="s">
        <v>79</v>
      </c>
      <c r="AY94" s="158" t="s">
        <v>135</v>
      </c>
    </row>
    <row r="95" spans="1:65" s="12" customFormat="1" ht="22.75" customHeight="1" x14ac:dyDescent="0.25">
      <c r="B95" s="129"/>
      <c r="D95" s="130" t="s">
        <v>71</v>
      </c>
      <c r="E95" s="140" t="s">
        <v>142</v>
      </c>
      <c r="F95" s="140" t="s">
        <v>246</v>
      </c>
      <c r="I95" s="132"/>
      <c r="J95" s="141">
        <f>BK95</f>
        <v>0</v>
      </c>
      <c r="L95" s="129"/>
      <c r="M95" s="134"/>
      <c r="N95" s="135"/>
      <c r="O95" s="135"/>
      <c r="P95" s="136">
        <f>SUM(P96:P101)</f>
        <v>0</v>
      </c>
      <c r="Q95" s="135"/>
      <c r="R95" s="136">
        <f>SUM(R96:R101)</f>
        <v>12.80448</v>
      </c>
      <c r="S95" s="135"/>
      <c r="T95" s="137">
        <f>SUM(T96:T101)</f>
        <v>0</v>
      </c>
      <c r="AR95" s="130" t="s">
        <v>79</v>
      </c>
      <c r="AT95" s="138" t="s">
        <v>71</v>
      </c>
      <c r="AU95" s="138" t="s">
        <v>79</v>
      </c>
      <c r="AY95" s="130" t="s">
        <v>135</v>
      </c>
      <c r="BK95" s="139">
        <f>SUM(BK96:BK101)</f>
        <v>0</v>
      </c>
    </row>
    <row r="96" spans="1:65" s="2" customFormat="1" ht="23" x14ac:dyDescent="0.2">
      <c r="A96" s="32"/>
      <c r="B96" s="142"/>
      <c r="C96" s="143" t="s">
        <v>81</v>
      </c>
      <c r="D96" s="143" t="s">
        <v>137</v>
      </c>
      <c r="E96" s="144" t="s">
        <v>329</v>
      </c>
      <c r="F96" s="145" t="s">
        <v>330</v>
      </c>
      <c r="G96" s="146" t="s">
        <v>162</v>
      </c>
      <c r="H96" s="147">
        <v>0.82499999999999996</v>
      </c>
      <c r="I96" s="148"/>
      <c r="J96" s="149">
        <f>ROUND(I96*H96,2)</f>
        <v>0</v>
      </c>
      <c r="K96" s="145" t="s">
        <v>141</v>
      </c>
      <c r="L96" s="33"/>
      <c r="M96" s="150" t="s">
        <v>3</v>
      </c>
      <c r="N96" s="151" t="s">
        <v>43</v>
      </c>
      <c r="O96" s="53"/>
      <c r="P96" s="152">
        <f>O96*H96</f>
        <v>0</v>
      </c>
      <c r="Q96" s="152">
        <v>0</v>
      </c>
      <c r="R96" s="152">
        <f>Q96*H96</f>
        <v>0</v>
      </c>
      <c r="S96" s="152">
        <v>0</v>
      </c>
      <c r="T96" s="153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54" t="s">
        <v>142</v>
      </c>
      <c r="AT96" s="154" t="s">
        <v>137</v>
      </c>
      <c r="AU96" s="154" t="s">
        <v>81</v>
      </c>
      <c r="AY96" s="17" t="s">
        <v>135</v>
      </c>
      <c r="BE96" s="155">
        <f>IF(N96="základní",J96,0)</f>
        <v>0</v>
      </c>
      <c r="BF96" s="155">
        <f>IF(N96="snížená",J96,0)</f>
        <v>0</v>
      </c>
      <c r="BG96" s="155">
        <f>IF(N96="zákl. přenesená",J96,0)</f>
        <v>0</v>
      </c>
      <c r="BH96" s="155">
        <f>IF(N96="sníž. přenesená",J96,0)</f>
        <v>0</v>
      </c>
      <c r="BI96" s="155">
        <f>IF(N96="nulová",J96,0)</f>
        <v>0</v>
      </c>
      <c r="BJ96" s="17" t="s">
        <v>79</v>
      </c>
      <c r="BK96" s="155">
        <f>ROUND(I96*H96,2)</f>
        <v>0</v>
      </c>
      <c r="BL96" s="17" t="s">
        <v>142</v>
      </c>
      <c r="BM96" s="154" t="s">
        <v>437</v>
      </c>
    </row>
    <row r="97" spans="1:65" s="13" customFormat="1" ht="10" x14ac:dyDescent="0.2">
      <c r="B97" s="156"/>
      <c r="D97" s="157" t="s">
        <v>144</v>
      </c>
      <c r="E97" s="158" t="s">
        <v>3</v>
      </c>
      <c r="F97" s="159" t="s">
        <v>438</v>
      </c>
      <c r="H97" s="160">
        <v>0.82499999999999996</v>
      </c>
      <c r="I97" s="161"/>
      <c r="L97" s="156"/>
      <c r="M97" s="162"/>
      <c r="N97" s="163"/>
      <c r="O97" s="163"/>
      <c r="P97" s="163"/>
      <c r="Q97" s="163"/>
      <c r="R97" s="163"/>
      <c r="S97" s="163"/>
      <c r="T97" s="164"/>
      <c r="AT97" s="158" t="s">
        <v>144</v>
      </c>
      <c r="AU97" s="158" t="s">
        <v>81</v>
      </c>
      <c r="AV97" s="13" t="s">
        <v>81</v>
      </c>
      <c r="AW97" s="13" t="s">
        <v>34</v>
      </c>
      <c r="AX97" s="13" t="s">
        <v>79</v>
      </c>
      <c r="AY97" s="158" t="s">
        <v>135</v>
      </c>
    </row>
    <row r="98" spans="1:65" s="2" customFormat="1" ht="34.5" x14ac:dyDescent="0.2">
      <c r="A98" s="32"/>
      <c r="B98" s="142"/>
      <c r="C98" s="143" t="s">
        <v>151</v>
      </c>
      <c r="D98" s="143" t="s">
        <v>137</v>
      </c>
      <c r="E98" s="144" t="s">
        <v>333</v>
      </c>
      <c r="F98" s="145" t="s">
        <v>334</v>
      </c>
      <c r="G98" s="146" t="s">
        <v>162</v>
      </c>
      <c r="H98" s="147">
        <v>1.65</v>
      </c>
      <c r="I98" s="148"/>
      <c r="J98" s="149">
        <f>ROUND(I98*H98,2)</f>
        <v>0</v>
      </c>
      <c r="K98" s="145" t="s">
        <v>141</v>
      </c>
      <c r="L98" s="33"/>
      <c r="M98" s="150" t="s">
        <v>3</v>
      </c>
      <c r="N98" s="151" t="s">
        <v>43</v>
      </c>
      <c r="O98" s="53"/>
      <c r="P98" s="152">
        <f>O98*H98</f>
        <v>0</v>
      </c>
      <c r="Q98" s="152">
        <v>0</v>
      </c>
      <c r="R98" s="152">
        <f>Q98*H98</f>
        <v>0</v>
      </c>
      <c r="S98" s="152">
        <v>0</v>
      </c>
      <c r="T98" s="153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54" t="s">
        <v>142</v>
      </c>
      <c r="AT98" s="154" t="s">
        <v>137</v>
      </c>
      <c r="AU98" s="154" t="s">
        <v>81</v>
      </c>
      <c r="AY98" s="17" t="s">
        <v>135</v>
      </c>
      <c r="BE98" s="155">
        <f>IF(N98="základní",J98,0)</f>
        <v>0</v>
      </c>
      <c r="BF98" s="155">
        <f>IF(N98="snížená",J98,0)</f>
        <v>0</v>
      </c>
      <c r="BG98" s="155">
        <f>IF(N98="zákl. přenesená",J98,0)</f>
        <v>0</v>
      </c>
      <c r="BH98" s="155">
        <f>IF(N98="sníž. přenesená",J98,0)</f>
        <v>0</v>
      </c>
      <c r="BI98" s="155">
        <f>IF(N98="nulová",J98,0)</f>
        <v>0</v>
      </c>
      <c r="BJ98" s="17" t="s">
        <v>79</v>
      </c>
      <c r="BK98" s="155">
        <f>ROUND(I98*H98,2)</f>
        <v>0</v>
      </c>
      <c r="BL98" s="17" t="s">
        <v>142</v>
      </c>
      <c r="BM98" s="154" t="s">
        <v>439</v>
      </c>
    </row>
    <row r="99" spans="1:65" s="13" customFormat="1" ht="10" x14ac:dyDescent="0.2">
      <c r="B99" s="156"/>
      <c r="D99" s="157" t="s">
        <v>144</v>
      </c>
      <c r="E99" s="158" t="s">
        <v>3</v>
      </c>
      <c r="F99" s="159" t="s">
        <v>440</v>
      </c>
      <c r="H99" s="160">
        <v>1.65</v>
      </c>
      <c r="I99" s="161"/>
      <c r="L99" s="156"/>
      <c r="M99" s="162"/>
      <c r="N99" s="163"/>
      <c r="O99" s="163"/>
      <c r="P99" s="163"/>
      <c r="Q99" s="163"/>
      <c r="R99" s="163"/>
      <c r="S99" s="163"/>
      <c r="T99" s="164"/>
      <c r="AT99" s="158" t="s">
        <v>144</v>
      </c>
      <c r="AU99" s="158" t="s">
        <v>81</v>
      </c>
      <c r="AV99" s="13" t="s">
        <v>81</v>
      </c>
      <c r="AW99" s="13" t="s">
        <v>34</v>
      </c>
      <c r="AX99" s="13" t="s">
        <v>79</v>
      </c>
      <c r="AY99" s="158" t="s">
        <v>135</v>
      </c>
    </row>
    <row r="100" spans="1:65" s="2" customFormat="1" ht="34.5" x14ac:dyDescent="0.2">
      <c r="A100" s="32"/>
      <c r="B100" s="142"/>
      <c r="C100" s="143" t="s">
        <v>142</v>
      </c>
      <c r="D100" s="143" t="s">
        <v>137</v>
      </c>
      <c r="E100" s="144" t="s">
        <v>337</v>
      </c>
      <c r="F100" s="145" t="s">
        <v>338</v>
      </c>
      <c r="G100" s="146" t="s">
        <v>162</v>
      </c>
      <c r="H100" s="147">
        <v>6</v>
      </c>
      <c r="I100" s="148"/>
      <c r="J100" s="149">
        <f>ROUND(I100*H100,2)</f>
        <v>0</v>
      </c>
      <c r="K100" s="145" t="s">
        <v>141</v>
      </c>
      <c r="L100" s="33"/>
      <c r="M100" s="150" t="s">
        <v>3</v>
      </c>
      <c r="N100" s="151" t="s">
        <v>43</v>
      </c>
      <c r="O100" s="53"/>
      <c r="P100" s="152">
        <f>O100*H100</f>
        <v>0</v>
      </c>
      <c r="Q100" s="152">
        <v>2.13408</v>
      </c>
      <c r="R100" s="152">
        <f>Q100*H100</f>
        <v>12.80448</v>
      </c>
      <c r="S100" s="152">
        <v>0</v>
      </c>
      <c r="T100" s="153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54" t="s">
        <v>142</v>
      </c>
      <c r="AT100" s="154" t="s">
        <v>137</v>
      </c>
      <c r="AU100" s="154" t="s">
        <v>81</v>
      </c>
      <c r="AY100" s="17" t="s">
        <v>135</v>
      </c>
      <c r="BE100" s="155">
        <f>IF(N100="základní",J100,0)</f>
        <v>0</v>
      </c>
      <c r="BF100" s="155">
        <f>IF(N100="snížená",J100,0)</f>
        <v>0</v>
      </c>
      <c r="BG100" s="155">
        <f>IF(N100="zákl. přenesená",J100,0)</f>
        <v>0</v>
      </c>
      <c r="BH100" s="155">
        <f>IF(N100="sníž. přenesená",J100,0)</f>
        <v>0</v>
      </c>
      <c r="BI100" s="155">
        <f>IF(N100="nulová",J100,0)</f>
        <v>0</v>
      </c>
      <c r="BJ100" s="17" t="s">
        <v>79</v>
      </c>
      <c r="BK100" s="155">
        <f>ROUND(I100*H100,2)</f>
        <v>0</v>
      </c>
      <c r="BL100" s="17" t="s">
        <v>142</v>
      </c>
      <c r="BM100" s="154" t="s">
        <v>441</v>
      </c>
    </row>
    <row r="101" spans="1:65" s="13" customFormat="1" ht="10" x14ac:dyDescent="0.2">
      <c r="B101" s="156"/>
      <c r="D101" s="157" t="s">
        <v>144</v>
      </c>
      <c r="E101" s="158" t="s">
        <v>3</v>
      </c>
      <c r="F101" s="159" t="s">
        <v>442</v>
      </c>
      <c r="H101" s="160">
        <v>6</v>
      </c>
      <c r="I101" s="161"/>
      <c r="L101" s="156"/>
      <c r="M101" s="162"/>
      <c r="N101" s="163"/>
      <c r="O101" s="163"/>
      <c r="P101" s="163"/>
      <c r="Q101" s="163"/>
      <c r="R101" s="163"/>
      <c r="S101" s="163"/>
      <c r="T101" s="164"/>
      <c r="AT101" s="158" t="s">
        <v>144</v>
      </c>
      <c r="AU101" s="158" t="s">
        <v>81</v>
      </c>
      <c r="AV101" s="13" t="s">
        <v>81</v>
      </c>
      <c r="AW101" s="13" t="s">
        <v>34</v>
      </c>
      <c r="AX101" s="13" t="s">
        <v>79</v>
      </c>
      <c r="AY101" s="158" t="s">
        <v>135</v>
      </c>
    </row>
    <row r="102" spans="1:65" s="12" customFormat="1" ht="22.75" customHeight="1" x14ac:dyDescent="0.25">
      <c r="B102" s="129"/>
      <c r="D102" s="130" t="s">
        <v>71</v>
      </c>
      <c r="E102" s="140" t="s">
        <v>177</v>
      </c>
      <c r="F102" s="140" t="s">
        <v>345</v>
      </c>
      <c r="I102" s="132"/>
      <c r="J102" s="141">
        <f>BK102</f>
        <v>0</v>
      </c>
      <c r="L102" s="129"/>
      <c r="M102" s="134"/>
      <c r="N102" s="135"/>
      <c r="O102" s="135"/>
      <c r="P102" s="136">
        <f>SUM(P103:P110)</f>
        <v>0</v>
      </c>
      <c r="Q102" s="135"/>
      <c r="R102" s="136">
        <f>SUM(R103:R110)</f>
        <v>4.5513300000000001</v>
      </c>
      <c r="S102" s="135"/>
      <c r="T102" s="137">
        <f>SUM(T103:T110)</f>
        <v>0</v>
      </c>
      <c r="AR102" s="130" t="s">
        <v>79</v>
      </c>
      <c r="AT102" s="138" t="s">
        <v>71</v>
      </c>
      <c r="AU102" s="138" t="s">
        <v>79</v>
      </c>
      <c r="AY102" s="130" t="s">
        <v>135</v>
      </c>
      <c r="BK102" s="139">
        <f>SUM(BK103:BK110)</f>
        <v>0</v>
      </c>
    </row>
    <row r="103" spans="1:65" s="2" customFormat="1" ht="34.5" x14ac:dyDescent="0.2">
      <c r="A103" s="32"/>
      <c r="B103" s="142"/>
      <c r="C103" s="143" t="s">
        <v>159</v>
      </c>
      <c r="D103" s="143" t="s">
        <v>137</v>
      </c>
      <c r="E103" s="144" t="s">
        <v>443</v>
      </c>
      <c r="F103" s="145" t="s">
        <v>444</v>
      </c>
      <c r="G103" s="146" t="s">
        <v>243</v>
      </c>
      <c r="H103" s="147">
        <v>7.5</v>
      </c>
      <c r="I103" s="148"/>
      <c r="J103" s="149">
        <f>ROUND(I103*H103,2)</f>
        <v>0</v>
      </c>
      <c r="K103" s="145" t="s">
        <v>141</v>
      </c>
      <c r="L103" s="33"/>
      <c r="M103" s="150" t="s">
        <v>3</v>
      </c>
      <c r="N103" s="151" t="s">
        <v>43</v>
      </c>
      <c r="O103" s="53"/>
      <c r="P103" s="152">
        <f>O103*H103</f>
        <v>0</v>
      </c>
      <c r="Q103" s="152">
        <v>1.0000000000000001E-5</v>
      </c>
      <c r="R103" s="152">
        <f>Q103*H103</f>
        <v>7.5000000000000007E-5</v>
      </c>
      <c r="S103" s="152">
        <v>0</v>
      </c>
      <c r="T103" s="153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54" t="s">
        <v>142</v>
      </c>
      <c r="AT103" s="154" t="s">
        <v>137</v>
      </c>
      <c r="AU103" s="154" t="s">
        <v>81</v>
      </c>
      <c r="AY103" s="17" t="s">
        <v>135</v>
      </c>
      <c r="BE103" s="155">
        <f>IF(N103="základní",J103,0)</f>
        <v>0</v>
      </c>
      <c r="BF103" s="155">
        <f>IF(N103="snížená",J103,0)</f>
        <v>0</v>
      </c>
      <c r="BG103" s="155">
        <f>IF(N103="zákl. přenesená",J103,0)</f>
        <v>0</v>
      </c>
      <c r="BH103" s="155">
        <f>IF(N103="sníž. přenesená",J103,0)</f>
        <v>0</v>
      </c>
      <c r="BI103" s="155">
        <f>IF(N103="nulová",J103,0)</f>
        <v>0</v>
      </c>
      <c r="BJ103" s="17" t="s">
        <v>79</v>
      </c>
      <c r="BK103" s="155">
        <f>ROUND(I103*H103,2)</f>
        <v>0</v>
      </c>
      <c r="BL103" s="17" t="s">
        <v>142</v>
      </c>
      <c r="BM103" s="154" t="s">
        <v>445</v>
      </c>
    </row>
    <row r="104" spans="1:65" s="13" customFormat="1" ht="10" x14ac:dyDescent="0.2">
      <c r="B104" s="156"/>
      <c r="D104" s="157" t="s">
        <v>144</v>
      </c>
      <c r="E104" s="158" t="s">
        <v>3</v>
      </c>
      <c r="F104" s="159" t="s">
        <v>446</v>
      </c>
      <c r="H104" s="160">
        <v>7.5</v>
      </c>
      <c r="I104" s="161"/>
      <c r="L104" s="156"/>
      <c r="M104" s="162"/>
      <c r="N104" s="163"/>
      <c r="O104" s="163"/>
      <c r="P104" s="163"/>
      <c r="Q104" s="163"/>
      <c r="R104" s="163"/>
      <c r="S104" s="163"/>
      <c r="T104" s="164"/>
      <c r="AT104" s="158" t="s">
        <v>144</v>
      </c>
      <c r="AU104" s="158" t="s">
        <v>81</v>
      </c>
      <c r="AV104" s="13" t="s">
        <v>81</v>
      </c>
      <c r="AW104" s="13" t="s">
        <v>34</v>
      </c>
      <c r="AX104" s="13" t="s">
        <v>79</v>
      </c>
      <c r="AY104" s="158" t="s">
        <v>135</v>
      </c>
    </row>
    <row r="105" spans="1:65" s="2" customFormat="1" ht="16.5" customHeight="1" x14ac:dyDescent="0.2">
      <c r="A105" s="32"/>
      <c r="B105" s="142"/>
      <c r="C105" s="173" t="s">
        <v>167</v>
      </c>
      <c r="D105" s="173" t="s">
        <v>201</v>
      </c>
      <c r="E105" s="174" t="s">
        <v>447</v>
      </c>
      <c r="F105" s="175" t="s">
        <v>448</v>
      </c>
      <c r="G105" s="176" t="s">
        <v>243</v>
      </c>
      <c r="H105" s="177">
        <v>7.5</v>
      </c>
      <c r="I105" s="178"/>
      <c r="J105" s="179">
        <f>ROUND(I105*H105,2)</f>
        <v>0</v>
      </c>
      <c r="K105" s="175" t="s">
        <v>141</v>
      </c>
      <c r="L105" s="180"/>
      <c r="M105" s="181" t="s">
        <v>3</v>
      </c>
      <c r="N105" s="182" t="s">
        <v>43</v>
      </c>
      <c r="O105" s="53"/>
      <c r="P105" s="152">
        <f>O105*H105</f>
        <v>0</v>
      </c>
      <c r="Q105" s="152">
        <v>0.6</v>
      </c>
      <c r="R105" s="152">
        <f>Q105*H105</f>
        <v>4.5</v>
      </c>
      <c r="S105" s="152">
        <v>0</v>
      </c>
      <c r="T105" s="153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54" t="s">
        <v>177</v>
      </c>
      <c r="AT105" s="154" t="s">
        <v>201</v>
      </c>
      <c r="AU105" s="154" t="s">
        <v>81</v>
      </c>
      <c r="AY105" s="17" t="s">
        <v>135</v>
      </c>
      <c r="BE105" s="155">
        <f>IF(N105="základní",J105,0)</f>
        <v>0</v>
      </c>
      <c r="BF105" s="155">
        <f>IF(N105="snížená",J105,0)</f>
        <v>0</v>
      </c>
      <c r="BG105" s="155">
        <f>IF(N105="zákl. přenesená",J105,0)</f>
        <v>0</v>
      </c>
      <c r="BH105" s="155">
        <f>IF(N105="sníž. přenesená",J105,0)</f>
        <v>0</v>
      </c>
      <c r="BI105" s="155">
        <f>IF(N105="nulová",J105,0)</f>
        <v>0</v>
      </c>
      <c r="BJ105" s="17" t="s">
        <v>79</v>
      </c>
      <c r="BK105" s="155">
        <f>ROUND(I105*H105,2)</f>
        <v>0</v>
      </c>
      <c r="BL105" s="17" t="s">
        <v>142</v>
      </c>
      <c r="BM105" s="154" t="s">
        <v>449</v>
      </c>
    </row>
    <row r="106" spans="1:65" s="13" customFormat="1" ht="10" x14ac:dyDescent="0.2">
      <c r="B106" s="156"/>
      <c r="D106" s="157" t="s">
        <v>144</v>
      </c>
      <c r="E106" s="158" t="s">
        <v>3</v>
      </c>
      <c r="F106" s="159" t="s">
        <v>446</v>
      </c>
      <c r="H106" s="160">
        <v>7.5</v>
      </c>
      <c r="I106" s="161"/>
      <c r="L106" s="156"/>
      <c r="M106" s="162"/>
      <c r="N106" s="163"/>
      <c r="O106" s="163"/>
      <c r="P106" s="163"/>
      <c r="Q106" s="163"/>
      <c r="R106" s="163"/>
      <c r="S106" s="163"/>
      <c r="T106" s="164"/>
      <c r="AT106" s="158" t="s">
        <v>144</v>
      </c>
      <c r="AU106" s="158" t="s">
        <v>81</v>
      </c>
      <c r="AV106" s="13" t="s">
        <v>81</v>
      </c>
      <c r="AW106" s="13" t="s">
        <v>34</v>
      </c>
      <c r="AX106" s="13" t="s">
        <v>79</v>
      </c>
      <c r="AY106" s="158" t="s">
        <v>135</v>
      </c>
    </row>
    <row r="107" spans="1:65" s="2" customFormat="1" ht="23" x14ac:dyDescent="0.2">
      <c r="A107" s="32"/>
      <c r="B107" s="142"/>
      <c r="C107" s="143" t="s">
        <v>172</v>
      </c>
      <c r="D107" s="143" t="s">
        <v>137</v>
      </c>
      <c r="E107" s="144" t="s">
        <v>357</v>
      </c>
      <c r="F107" s="145" t="s">
        <v>358</v>
      </c>
      <c r="G107" s="146" t="s">
        <v>162</v>
      </c>
      <c r="H107" s="147">
        <v>3.2429999999999999</v>
      </c>
      <c r="I107" s="148"/>
      <c r="J107" s="149">
        <f>ROUND(I107*H107,2)</f>
        <v>0</v>
      </c>
      <c r="K107" s="145" t="s">
        <v>141</v>
      </c>
      <c r="L107" s="33"/>
      <c r="M107" s="150" t="s">
        <v>3</v>
      </c>
      <c r="N107" s="151" t="s">
        <v>43</v>
      </c>
      <c r="O107" s="53"/>
      <c r="P107" s="152">
        <f>O107*H107</f>
        <v>0</v>
      </c>
      <c r="Q107" s="152">
        <v>0</v>
      </c>
      <c r="R107" s="152">
        <f>Q107*H107</f>
        <v>0</v>
      </c>
      <c r="S107" s="152">
        <v>0</v>
      </c>
      <c r="T107" s="153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54" t="s">
        <v>142</v>
      </c>
      <c r="AT107" s="154" t="s">
        <v>137</v>
      </c>
      <c r="AU107" s="154" t="s">
        <v>81</v>
      </c>
      <c r="AY107" s="17" t="s">
        <v>135</v>
      </c>
      <c r="BE107" s="155">
        <f>IF(N107="základní",J107,0)</f>
        <v>0</v>
      </c>
      <c r="BF107" s="155">
        <f>IF(N107="snížená",J107,0)</f>
        <v>0</v>
      </c>
      <c r="BG107" s="155">
        <f>IF(N107="zákl. přenesená",J107,0)</f>
        <v>0</v>
      </c>
      <c r="BH107" s="155">
        <f>IF(N107="sníž. přenesená",J107,0)</f>
        <v>0</v>
      </c>
      <c r="BI107" s="155">
        <f>IF(N107="nulová",J107,0)</f>
        <v>0</v>
      </c>
      <c r="BJ107" s="17" t="s">
        <v>79</v>
      </c>
      <c r="BK107" s="155">
        <f>ROUND(I107*H107,2)</f>
        <v>0</v>
      </c>
      <c r="BL107" s="17" t="s">
        <v>142</v>
      </c>
      <c r="BM107" s="154" t="s">
        <v>450</v>
      </c>
    </row>
    <row r="108" spans="1:65" s="13" customFormat="1" ht="10" x14ac:dyDescent="0.2">
      <c r="B108" s="156"/>
      <c r="D108" s="157" t="s">
        <v>144</v>
      </c>
      <c r="E108" s="158" t="s">
        <v>3</v>
      </c>
      <c r="F108" s="159" t="s">
        <v>451</v>
      </c>
      <c r="H108" s="160">
        <v>3.2429999999999999</v>
      </c>
      <c r="I108" s="161"/>
      <c r="L108" s="156"/>
      <c r="M108" s="162"/>
      <c r="N108" s="163"/>
      <c r="O108" s="163"/>
      <c r="P108" s="163"/>
      <c r="Q108" s="163"/>
      <c r="R108" s="163"/>
      <c r="S108" s="163"/>
      <c r="T108" s="164"/>
      <c r="AT108" s="158" t="s">
        <v>144</v>
      </c>
      <c r="AU108" s="158" t="s">
        <v>81</v>
      </c>
      <c r="AV108" s="13" t="s">
        <v>81</v>
      </c>
      <c r="AW108" s="13" t="s">
        <v>34</v>
      </c>
      <c r="AX108" s="13" t="s">
        <v>79</v>
      </c>
      <c r="AY108" s="158" t="s">
        <v>135</v>
      </c>
    </row>
    <row r="109" spans="1:65" s="2" customFormat="1" ht="21.75" customHeight="1" x14ac:dyDescent="0.2">
      <c r="A109" s="32"/>
      <c r="B109" s="142"/>
      <c r="C109" s="143" t="s">
        <v>177</v>
      </c>
      <c r="D109" s="143" t="s">
        <v>137</v>
      </c>
      <c r="E109" s="144" t="s">
        <v>361</v>
      </c>
      <c r="F109" s="145" t="s">
        <v>362</v>
      </c>
      <c r="G109" s="146" t="s">
        <v>148</v>
      </c>
      <c r="H109" s="147">
        <v>12.75</v>
      </c>
      <c r="I109" s="148"/>
      <c r="J109" s="149">
        <f>ROUND(I109*H109,2)</f>
        <v>0</v>
      </c>
      <c r="K109" s="145" t="s">
        <v>141</v>
      </c>
      <c r="L109" s="33"/>
      <c r="M109" s="150" t="s">
        <v>3</v>
      </c>
      <c r="N109" s="151" t="s">
        <v>43</v>
      </c>
      <c r="O109" s="53"/>
      <c r="P109" s="152">
        <f>O109*H109</f>
        <v>0</v>
      </c>
      <c r="Q109" s="152">
        <v>4.0200000000000001E-3</v>
      </c>
      <c r="R109" s="152">
        <f>Q109*H109</f>
        <v>5.1255000000000002E-2</v>
      </c>
      <c r="S109" s="152">
        <v>0</v>
      </c>
      <c r="T109" s="153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54" t="s">
        <v>142</v>
      </c>
      <c r="AT109" s="154" t="s">
        <v>137</v>
      </c>
      <c r="AU109" s="154" t="s">
        <v>81</v>
      </c>
      <c r="AY109" s="17" t="s">
        <v>135</v>
      </c>
      <c r="BE109" s="155">
        <f>IF(N109="základní",J109,0)</f>
        <v>0</v>
      </c>
      <c r="BF109" s="155">
        <f>IF(N109="snížená",J109,0)</f>
        <v>0</v>
      </c>
      <c r="BG109" s="155">
        <f>IF(N109="zákl. přenesená",J109,0)</f>
        <v>0</v>
      </c>
      <c r="BH109" s="155">
        <f>IF(N109="sníž. přenesená",J109,0)</f>
        <v>0</v>
      </c>
      <c r="BI109" s="155">
        <f>IF(N109="nulová",J109,0)</f>
        <v>0</v>
      </c>
      <c r="BJ109" s="17" t="s">
        <v>79</v>
      </c>
      <c r="BK109" s="155">
        <f>ROUND(I109*H109,2)</f>
        <v>0</v>
      </c>
      <c r="BL109" s="17" t="s">
        <v>142</v>
      </c>
      <c r="BM109" s="154" t="s">
        <v>452</v>
      </c>
    </row>
    <row r="110" spans="1:65" s="13" customFormat="1" ht="10" x14ac:dyDescent="0.2">
      <c r="B110" s="156"/>
      <c r="D110" s="157" t="s">
        <v>144</v>
      </c>
      <c r="E110" s="158" t="s">
        <v>3</v>
      </c>
      <c r="F110" s="159" t="s">
        <v>453</v>
      </c>
      <c r="H110" s="160">
        <v>12.75</v>
      </c>
      <c r="I110" s="161"/>
      <c r="L110" s="156"/>
      <c r="M110" s="162"/>
      <c r="N110" s="163"/>
      <c r="O110" s="163"/>
      <c r="P110" s="163"/>
      <c r="Q110" s="163"/>
      <c r="R110" s="163"/>
      <c r="S110" s="163"/>
      <c r="T110" s="164"/>
      <c r="AT110" s="158" t="s">
        <v>144</v>
      </c>
      <c r="AU110" s="158" t="s">
        <v>81</v>
      </c>
      <c r="AV110" s="13" t="s">
        <v>81</v>
      </c>
      <c r="AW110" s="13" t="s">
        <v>34</v>
      </c>
      <c r="AX110" s="13" t="s">
        <v>79</v>
      </c>
      <c r="AY110" s="158" t="s">
        <v>135</v>
      </c>
    </row>
    <row r="111" spans="1:65" s="12" customFormat="1" ht="22.75" customHeight="1" x14ac:dyDescent="0.25">
      <c r="B111" s="129"/>
      <c r="D111" s="130" t="s">
        <v>71</v>
      </c>
      <c r="E111" s="140" t="s">
        <v>264</v>
      </c>
      <c r="F111" s="140" t="s">
        <v>265</v>
      </c>
      <c r="I111" s="132"/>
      <c r="J111" s="141">
        <f>BK111</f>
        <v>0</v>
      </c>
      <c r="L111" s="129"/>
      <c r="M111" s="134"/>
      <c r="N111" s="135"/>
      <c r="O111" s="135"/>
      <c r="P111" s="136">
        <f>P112</f>
        <v>0</v>
      </c>
      <c r="Q111" s="135"/>
      <c r="R111" s="136">
        <f>R112</f>
        <v>0</v>
      </c>
      <c r="S111" s="135"/>
      <c r="T111" s="137">
        <f>T112</f>
        <v>0</v>
      </c>
      <c r="AR111" s="130" t="s">
        <v>79</v>
      </c>
      <c r="AT111" s="138" t="s">
        <v>71</v>
      </c>
      <c r="AU111" s="138" t="s">
        <v>79</v>
      </c>
      <c r="AY111" s="130" t="s">
        <v>135</v>
      </c>
      <c r="BK111" s="139">
        <f>BK112</f>
        <v>0</v>
      </c>
    </row>
    <row r="112" spans="1:65" s="2" customFormat="1" ht="21.75" customHeight="1" x14ac:dyDescent="0.2">
      <c r="A112" s="32"/>
      <c r="B112" s="142"/>
      <c r="C112" s="143" t="s">
        <v>182</v>
      </c>
      <c r="D112" s="143" t="s">
        <v>137</v>
      </c>
      <c r="E112" s="144" t="s">
        <v>267</v>
      </c>
      <c r="F112" s="145" t="s">
        <v>268</v>
      </c>
      <c r="G112" s="146" t="s">
        <v>269</v>
      </c>
      <c r="H112" s="147">
        <v>17.356000000000002</v>
      </c>
      <c r="I112" s="148"/>
      <c r="J112" s="149">
        <f>ROUND(I112*H112,2)</f>
        <v>0</v>
      </c>
      <c r="K112" s="145" t="s">
        <v>141</v>
      </c>
      <c r="L112" s="33"/>
      <c r="M112" s="183" t="s">
        <v>3</v>
      </c>
      <c r="N112" s="184" t="s">
        <v>43</v>
      </c>
      <c r="O112" s="185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54" t="s">
        <v>142</v>
      </c>
      <c r="AT112" s="154" t="s">
        <v>137</v>
      </c>
      <c r="AU112" s="154" t="s">
        <v>81</v>
      </c>
      <c r="AY112" s="17" t="s">
        <v>135</v>
      </c>
      <c r="BE112" s="155">
        <f>IF(N112="základní",J112,0)</f>
        <v>0</v>
      </c>
      <c r="BF112" s="155">
        <f>IF(N112="snížená",J112,0)</f>
        <v>0</v>
      </c>
      <c r="BG112" s="155">
        <f>IF(N112="zákl. přenesená",J112,0)</f>
        <v>0</v>
      </c>
      <c r="BH112" s="155">
        <f>IF(N112="sníž. přenesená",J112,0)</f>
        <v>0</v>
      </c>
      <c r="BI112" s="155">
        <f>IF(N112="nulová",J112,0)</f>
        <v>0</v>
      </c>
      <c r="BJ112" s="17" t="s">
        <v>79</v>
      </c>
      <c r="BK112" s="155">
        <f>ROUND(I112*H112,2)</f>
        <v>0</v>
      </c>
      <c r="BL112" s="17" t="s">
        <v>142</v>
      </c>
      <c r="BM112" s="154" t="s">
        <v>454</v>
      </c>
    </row>
    <row r="113" spans="1:31" s="2" customFormat="1" ht="7" customHeight="1" x14ac:dyDescent="0.2">
      <c r="A113" s="32"/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33"/>
      <c r="M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</sheetData>
  <autoFilter ref="C89:K112" xr:uid="{00000000-0009-0000-0000-000003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43"/>
  <sheetViews>
    <sheetView showGridLines="0" workbookViewId="0"/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300" t="s">
        <v>6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7" t="s">
        <v>95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5" customHeight="1" x14ac:dyDescent="0.2">
      <c r="B4" s="20"/>
      <c r="D4" s="21" t="s">
        <v>105</v>
      </c>
      <c r="L4" s="20"/>
      <c r="M4" s="93" t="s">
        <v>11</v>
      </c>
      <c r="AT4" s="17" t="s">
        <v>4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26.25" customHeight="1" x14ac:dyDescent="0.2">
      <c r="B7" s="20"/>
      <c r="E7" s="315" t="str">
        <f>'Rekapitulace stavby'!K6</f>
        <v>Vodní nádrže Jermalské rybníky „ Horní a dolní rybník na p.č. 1906 a 1907 v k.ú. Kaplice</v>
      </c>
      <c r="F7" s="316"/>
      <c r="G7" s="316"/>
      <c r="H7" s="316"/>
      <c r="L7" s="20"/>
    </row>
    <row r="8" spans="1:46" s="1" customFormat="1" ht="12" customHeight="1" x14ac:dyDescent="0.2">
      <c r="B8" s="20"/>
      <c r="D8" s="27" t="s">
        <v>106</v>
      </c>
      <c r="L8" s="20"/>
    </row>
    <row r="9" spans="1:46" s="2" customFormat="1" ht="16.5" customHeight="1" x14ac:dyDescent="0.2">
      <c r="A9" s="32"/>
      <c r="B9" s="33"/>
      <c r="C9" s="32"/>
      <c r="D9" s="32"/>
      <c r="E9" s="315" t="s">
        <v>107</v>
      </c>
      <c r="F9" s="317"/>
      <c r="G9" s="317"/>
      <c r="H9" s="317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108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78" t="s">
        <v>455</v>
      </c>
      <c r="F11" s="317"/>
      <c r="G11" s="317"/>
      <c r="H11" s="317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0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20</v>
      </c>
      <c r="G13" s="32"/>
      <c r="H13" s="32"/>
      <c r="I13" s="27" t="s">
        <v>21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22</v>
      </c>
      <c r="E14" s="32"/>
      <c r="F14" s="25" t="s">
        <v>23</v>
      </c>
      <c r="G14" s="32"/>
      <c r="H14" s="32"/>
      <c r="I14" s="27" t="s">
        <v>24</v>
      </c>
      <c r="J14" s="50" t="str">
        <f>'Rekapitulace stavby'!AN8</f>
        <v>8. 4. 2021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75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26</v>
      </c>
      <c r="E16" s="32"/>
      <c r="F16" s="32"/>
      <c r="G16" s="32"/>
      <c r="H16" s="32"/>
      <c r="I16" s="27" t="s">
        <v>27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29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30</v>
      </c>
      <c r="E19" s="32"/>
      <c r="F19" s="32"/>
      <c r="G19" s="32"/>
      <c r="H19" s="32"/>
      <c r="I19" s="27" t="s">
        <v>27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18" t="str">
        <f>'Rekapitulace stavby'!E14</f>
        <v>Vyplň údaj</v>
      </c>
      <c r="F20" s="284"/>
      <c r="G20" s="284"/>
      <c r="H20" s="284"/>
      <c r="I20" s="27" t="s">
        <v>29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32</v>
      </c>
      <c r="E22" s="32"/>
      <c r="F22" s="32"/>
      <c r="G22" s="32"/>
      <c r="H22" s="32"/>
      <c r="I22" s="27" t="s">
        <v>27</v>
      </c>
      <c r="J22" s="25" t="s">
        <v>3</v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33</v>
      </c>
      <c r="F23" s="32"/>
      <c r="G23" s="32"/>
      <c r="H23" s="32"/>
      <c r="I23" s="27" t="s">
        <v>29</v>
      </c>
      <c r="J23" s="25" t="s">
        <v>3</v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35</v>
      </c>
      <c r="E25" s="32"/>
      <c r="F25" s="32"/>
      <c r="G25" s="32"/>
      <c r="H25" s="32"/>
      <c r="I25" s="27" t="s">
        <v>27</v>
      </c>
      <c r="J25" s="25" t="str">
        <f>IF('Rekapitulace stavby'!AN19="","",'Rekapitulace stavby'!AN19)</f>
        <v/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29</v>
      </c>
      <c r="J26" s="25" t="str">
        <f>IF('Rekapitulace stavby'!AN20="","",'Rekapitulace stavby'!AN20)</f>
        <v/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36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71.25" customHeight="1" x14ac:dyDescent="0.2">
      <c r="A29" s="95"/>
      <c r="B29" s="96"/>
      <c r="C29" s="95"/>
      <c r="D29" s="95"/>
      <c r="E29" s="289" t="s">
        <v>110</v>
      </c>
      <c r="F29" s="289"/>
      <c r="G29" s="289"/>
      <c r="H29" s="289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98" t="s">
        <v>38</v>
      </c>
      <c r="E32" s="32"/>
      <c r="F32" s="32"/>
      <c r="G32" s="32"/>
      <c r="H32" s="32"/>
      <c r="I32" s="32"/>
      <c r="J32" s="66">
        <f>ROUND(J92, 2)</f>
        <v>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 x14ac:dyDescent="0.2">
      <c r="A34" s="32"/>
      <c r="B34" s="33"/>
      <c r="C34" s="32"/>
      <c r="D34" s="32"/>
      <c r="E34" s="32"/>
      <c r="F34" s="36" t="s">
        <v>40</v>
      </c>
      <c r="G34" s="32"/>
      <c r="H34" s="32"/>
      <c r="I34" s="36" t="s">
        <v>39</v>
      </c>
      <c r="J34" s="36" t="s">
        <v>41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 x14ac:dyDescent="0.2">
      <c r="A35" s="32"/>
      <c r="B35" s="33"/>
      <c r="C35" s="32"/>
      <c r="D35" s="99" t="s">
        <v>42</v>
      </c>
      <c r="E35" s="27" t="s">
        <v>43</v>
      </c>
      <c r="F35" s="100">
        <f>ROUND((SUM(BE92:BE142)),  2)</f>
        <v>0</v>
      </c>
      <c r="G35" s="32"/>
      <c r="H35" s="32"/>
      <c r="I35" s="101">
        <v>0.21</v>
      </c>
      <c r="J35" s="100">
        <f>ROUND(((SUM(BE92:BE142))*I35),  2)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 x14ac:dyDescent="0.2">
      <c r="A36" s="32"/>
      <c r="B36" s="33"/>
      <c r="C36" s="32"/>
      <c r="D36" s="32"/>
      <c r="E36" s="27" t="s">
        <v>44</v>
      </c>
      <c r="F36" s="100">
        <f>ROUND((SUM(BF92:BF142)),  2)</f>
        <v>0</v>
      </c>
      <c r="G36" s="32"/>
      <c r="H36" s="32"/>
      <c r="I36" s="101">
        <v>0.15</v>
      </c>
      <c r="J36" s="100">
        <f>ROUND(((SUM(BF92:BF142))*I36),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3"/>
      <c r="C37" s="32"/>
      <c r="D37" s="32"/>
      <c r="E37" s="27" t="s">
        <v>45</v>
      </c>
      <c r="F37" s="100">
        <f>ROUND((SUM(BG92:BG142)),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 x14ac:dyDescent="0.2">
      <c r="A38" s="32"/>
      <c r="B38" s="33"/>
      <c r="C38" s="32"/>
      <c r="D38" s="32"/>
      <c r="E38" s="27" t="s">
        <v>46</v>
      </c>
      <c r="F38" s="100">
        <f>ROUND((SUM(BH92:BH142)),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 x14ac:dyDescent="0.2">
      <c r="A39" s="32"/>
      <c r="B39" s="33"/>
      <c r="C39" s="32"/>
      <c r="D39" s="32"/>
      <c r="E39" s="27" t="s">
        <v>47</v>
      </c>
      <c r="F39" s="100">
        <f>ROUND((SUM(BI92:BI142)),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2"/>
      <c r="D41" s="103" t="s">
        <v>48</v>
      </c>
      <c r="E41" s="55"/>
      <c r="F41" s="55"/>
      <c r="G41" s="104" t="s">
        <v>49</v>
      </c>
      <c r="H41" s="105" t="s">
        <v>50</v>
      </c>
      <c r="I41" s="55"/>
      <c r="J41" s="106">
        <f>SUM(J32:J39)</f>
        <v>0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 x14ac:dyDescent="0.2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customHeight="1" x14ac:dyDescent="0.2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customHeight="1" x14ac:dyDescent="0.2">
      <c r="A47" s="32"/>
      <c r="B47" s="33"/>
      <c r="C47" s="21" t="s">
        <v>111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customHeight="1" x14ac:dyDescent="0.2">
      <c r="A50" s="32"/>
      <c r="B50" s="33"/>
      <c r="C50" s="32"/>
      <c r="D50" s="32"/>
      <c r="E50" s="315" t="str">
        <f>E7</f>
        <v>Vodní nádrže Jermalské rybníky „ Horní a dolní rybník na p.č. 1906 a 1907 v k.ú. Kaplice</v>
      </c>
      <c r="F50" s="316"/>
      <c r="G50" s="316"/>
      <c r="H50" s="316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106</v>
      </c>
      <c r="L51" s="20"/>
    </row>
    <row r="52" spans="1:47" s="2" customFormat="1" ht="16.5" customHeight="1" x14ac:dyDescent="0.2">
      <c r="A52" s="32"/>
      <c r="B52" s="33"/>
      <c r="C52" s="32"/>
      <c r="D52" s="32"/>
      <c r="E52" s="315" t="s">
        <v>107</v>
      </c>
      <c r="F52" s="317"/>
      <c r="G52" s="317"/>
      <c r="H52" s="317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108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78" t="str">
        <f>E11</f>
        <v>04 - Odběrný objekt</v>
      </c>
      <c r="F54" s="317"/>
      <c r="G54" s="317"/>
      <c r="H54" s="317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customHeight="1" x14ac:dyDescent="0.2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22</v>
      </c>
      <c r="D56" s="32"/>
      <c r="E56" s="32"/>
      <c r="F56" s="25" t="str">
        <f>F14</f>
        <v>k.ú. Kaplice</v>
      </c>
      <c r="G56" s="32"/>
      <c r="H56" s="32"/>
      <c r="I56" s="27" t="s">
        <v>24</v>
      </c>
      <c r="J56" s="50" t="str">
        <f>IF(J14="","",J14)</f>
        <v>8. 4. 2021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customHeight="1" x14ac:dyDescent="0.2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65" customHeight="1" x14ac:dyDescent="0.2">
      <c r="A58" s="32"/>
      <c r="B58" s="33"/>
      <c r="C58" s="27" t="s">
        <v>26</v>
      </c>
      <c r="D58" s="32"/>
      <c r="E58" s="32"/>
      <c r="F58" s="25" t="str">
        <f>E17</f>
        <v xml:space="preserve"> </v>
      </c>
      <c r="G58" s="32"/>
      <c r="H58" s="32"/>
      <c r="I58" s="27" t="s">
        <v>32</v>
      </c>
      <c r="J58" s="30" t="str">
        <f>E23</f>
        <v>Ing. Martina Hřebeková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15" customHeight="1" x14ac:dyDescent="0.2">
      <c r="A59" s="32"/>
      <c r="B59" s="33"/>
      <c r="C59" s="27" t="s">
        <v>30</v>
      </c>
      <c r="D59" s="32"/>
      <c r="E59" s="32"/>
      <c r="F59" s="25" t="str">
        <f>IF(E20="","",E20)</f>
        <v>Vyplň údaj</v>
      </c>
      <c r="G59" s="32"/>
      <c r="H59" s="32"/>
      <c r="I59" s="27" t="s">
        <v>35</v>
      </c>
      <c r="J59" s="30" t="str">
        <f>E26</f>
        <v xml:space="preserve"> 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25" customHeight="1" x14ac:dyDescent="0.2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08" t="s">
        <v>112</v>
      </c>
      <c r="D61" s="102"/>
      <c r="E61" s="102"/>
      <c r="F61" s="102"/>
      <c r="G61" s="102"/>
      <c r="H61" s="102"/>
      <c r="I61" s="102"/>
      <c r="J61" s="109" t="s">
        <v>113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25" customHeight="1" x14ac:dyDescent="0.2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75" customHeight="1" x14ac:dyDescent="0.2">
      <c r="A63" s="32"/>
      <c r="B63" s="33"/>
      <c r="C63" s="110" t="s">
        <v>70</v>
      </c>
      <c r="D63" s="32"/>
      <c r="E63" s="32"/>
      <c r="F63" s="32"/>
      <c r="G63" s="32"/>
      <c r="H63" s="32"/>
      <c r="I63" s="32"/>
      <c r="J63" s="66">
        <f>J92</f>
        <v>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114</v>
      </c>
    </row>
    <row r="64" spans="1:47" s="9" customFormat="1" ht="25" customHeight="1" x14ac:dyDescent="0.2">
      <c r="B64" s="111"/>
      <c r="D64" s="112" t="s">
        <v>115</v>
      </c>
      <c r="E64" s="113"/>
      <c r="F64" s="113"/>
      <c r="G64" s="113"/>
      <c r="H64" s="113"/>
      <c r="I64" s="113"/>
      <c r="J64" s="114">
        <f>J93</f>
        <v>0</v>
      </c>
      <c r="L64" s="111"/>
    </row>
    <row r="65" spans="1:31" s="10" customFormat="1" ht="19.899999999999999" customHeight="1" x14ac:dyDescent="0.2">
      <c r="B65" s="115"/>
      <c r="D65" s="116" t="s">
        <v>116</v>
      </c>
      <c r="E65" s="117"/>
      <c r="F65" s="117"/>
      <c r="G65" s="117"/>
      <c r="H65" s="117"/>
      <c r="I65" s="117"/>
      <c r="J65" s="118">
        <f>J94</f>
        <v>0</v>
      </c>
      <c r="L65" s="115"/>
    </row>
    <row r="66" spans="1:31" s="10" customFormat="1" ht="19.899999999999999" customHeight="1" x14ac:dyDescent="0.2">
      <c r="B66" s="115"/>
      <c r="D66" s="116" t="s">
        <v>272</v>
      </c>
      <c r="E66" s="117"/>
      <c r="F66" s="117"/>
      <c r="G66" s="117"/>
      <c r="H66" s="117"/>
      <c r="I66" s="117"/>
      <c r="J66" s="118">
        <f>J114</f>
        <v>0</v>
      </c>
      <c r="L66" s="115"/>
    </row>
    <row r="67" spans="1:31" s="10" customFormat="1" ht="19.899999999999999" customHeight="1" x14ac:dyDescent="0.2">
      <c r="B67" s="115"/>
      <c r="D67" s="116" t="s">
        <v>118</v>
      </c>
      <c r="E67" s="117"/>
      <c r="F67" s="117"/>
      <c r="G67" s="117"/>
      <c r="H67" s="117"/>
      <c r="I67" s="117"/>
      <c r="J67" s="118">
        <f>J125</f>
        <v>0</v>
      </c>
      <c r="L67" s="115"/>
    </row>
    <row r="68" spans="1:31" s="10" customFormat="1" ht="19.899999999999999" customHeight="1" x14ac:dyDescent="0.2">
      <c r="B68" s="115"/>
      <c r="D68" s="116" t="s">
        <v>273</v>
      </c>
      <c r="E68" s="117"/>
      <c r="F68" s="117"/>
      <c r="G68" s="117"/>
      <c r="H68" s="117"/>
      <c r="I68" s="117"/>
      <c r="J68" s="118">
        <f>J134</f>
        <v>0</v>
      </c>
      <c r="L68" s="115"/>
    </row>
    <row r="69" spans="1:31" s="10" customFormat="1" ht="19.899999999999999" customHeight="1" x14ac:dyDescent="0.2">
      <c r="B69" s="115"/>
      <c r="D69" s="116" t="s">
        <v>274</v>
      </c>
      <c r="E69" s="117"/>
      <c r="F69" s="117"/>
      <c r="G69" s="117"/>
      <c r="H69" s="117"/>
      <c r="I69" s="117"/>
      <c r="J69" s="118">
        <f>J139</f>
        <v>0</v>
      </c>
      <c r="L69" s="115"/>
    </row>
    <row r="70" spans="1:31" s="10" customFormat="1" ht="19.899999999999999" customHeight="1" x14ac:dyDescent="0.2">
      <c r="B70" s="115"/>
      <c r="D70" s="116" t="s">
        <v>119</v>
      </c>
      <c r="E70" s="117"/>
      <c r="F70" s="117"/>
      <c r="G70" s="117"/>
      <c r="H70" s="117"/>
      <c r="I70" s="117"/>
      <c r="J70" s="118">
        <f>J141</f>
        <v>0</v>
      </c>
      <c r="L70" s="115"/>
    </row>
    <row r="71" spans="1:31" s="2" customFormat="1" ht="21.75" customHeight="1" x14ac:dyDescent="0.2">
      <c r="A71" s="32"/>
      <c r="B71" s="33"/>
      <c r="C71" s="32"/>
      <c r="D71" s="32"/>
      <c r="E71" s="32"/>
      <c r="F71" s="32"/>
      <c r="G71" s="32"/>
      <c r="H71" s="32"/>
      <c r="I71" s="32"/>
      <c r="J71" s="32"/>
      <c r="K71" s="32"/>
      <c r="L71" s="9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7" customHeight="1" x14ac:dyDescent="0.2">
      <c r="A72" s="32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9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6" spans="1:31" s="2" customFormat="1" ht="7" customHeight="1" x14ac:dyDescent="0.2">
      <c r="A76" s="32"/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9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25" customHeight="1" x14ac:dyDescent="0.2">
      <c r="A77" s="32"/>
      <c r="B77" s="33"/>
      <c r="C77" s="21" t="s">
        <v>120</v>
      </c>
      <c r="D77" s="32"/>
      <c r="E77" s="32"/>
      <c r="F77" s="32"/>
      <c r="G77" s="32"/>
      <c r="H77" s="32"/>
      <c r="I77" s="32"/>
      <c r="J77" s="32"/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7" customHeight="1" x14ac:dyDescent="0.2">
      <c r="A78" s="32"/>
      <c r="B78" s="33"/>
      <c r="C78" s="32"/>
      <c r="D78" s="32"/>
      <c r="E78" s="32"/>
      <c r="F78" s="32"/>
      <c r="G78" s="32"/>
      <c r="H78" s="32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 x14ac:dyDescent="0.2">
      <c r="A79" s="32"/>
      <c r="B79" s="33"/>
      <c r="C79" s="27" t="s">
        <v>17</v>
      </c>
      <c r="D79" s="32"/>
      <c r="E79" s="32"/>
      <c r="F79" s="32"/>
      <c r="G79" s="32"/>
      <c r="H79" s="32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26.25" customHeight="1" x14ac:dyDescent="0.2">
      <c r="A80" s="32"/>
      <c r="B80" s="33"/>
      <c r="C80" s="32"/>
      <c r="D80" s="32"/>
      <c r="E80" s="315" t="str">
        <f>E7</f>
        <v>Vodní nádrže Jermalské rybníky „ Horní a dolní rybník na p.č. 1906 a 1907 v k.ú. Kaplice</v>
      </c>
      <c r="F80" s="316"/>
      <c r="G80" s="316"/>
      <c r="H80" s="316"/>
      <c r="I80" s="32"/>
      <c r="J80" s="32"/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" customFormat="1" ht="12" customHeight="1" x14ac:dyDescent="0.2">
      <c r="B81" s="20"/>
      <c r="C81" s="27" t="s">
        <v>106</v>
      </c>
      <c r="L81" s="20"/>
    </row>
    <row r="82" spans="1:65" s="2" customFormat="1" ht="16.5" customHeight="1" x14ac:dyDescent="0.2">
      <c r="A82" s="32"/>
      <c r="B82" s="33"/>
      <c r="C82" s="32"/>
      <c r="D82" s="32"/>
      <c r="E82" s="315" t="s">
        <v>107</v>
      </c>
      <c r="F82" s="317"/>
      <c r="G82" s="317"/>
      <c r="H82" s="317"/>
      <c r="I82" s="32"/>
      <c r="J82" s="32"/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2" customHeight="1" x14ac:dyDescent="0.2">
      <c r="A83" s="32"/>
      <c r="B83" s="33"/>
      <c r="C83" s="27" t="s">
        <v>108</v>
      </c>
      <c r="D83" s="32"/>
      <c r="E83" s="32"/>
      <c r="F83" s="32"/>
      <c r="G83" s="32"/>
      <c r="H83" s="32"/>
      <c r="I83" s="32"/>
      <c r="J83" s="32"/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6.5" customHeight="1" x14ac:dyDescent="0.2">
      <c r="A84" s="32"/>
      <c r="B84" s="33"/>
      <c r="C84" s="32"/>
      <c r="D84" s="32"/>
      <c r="E84" s="278" t="str">
        <f>E11</f>
        <v>04 - Odběrný objekt</v>
      </c>
      <c r="F84" s="317"/>
      <c r="G84" s="317"/>
      <c r="H84" s="317"/>
      <c r="I84" s="32"/>
      <c r="J84" s="32"/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7" customHeight="1" x14ac:dyDescent="0.2">
      <c r="A85" s="32"/>
      <c r="B85" s="33"/>
      <c r="C85" s="32"/>
      <c r="D85" s="32"/>
      <c r="E85" s="32"/>
      <c r="F85" s="32"/>
      <c r="G85" s="32"/>
      <c r="H85" s="32"/>
      <c r="I85" s="32"/>
      <c r="J85" s="32"/>
      <c r="K85" s="32"/>
      <c r="L85" s="9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2" customHeight="1" x14ac:dyDescent="0.2">
      <c r="A86" s="32"/>
      <c r="B86" s="33"/>
      <c r="C86" s="27" t="s">
        <v>22</v>
      </c>
      <c r="D86" s="32"/>
      <c r="E86" s="32"/>
      <c r="F86" s="25" t="str">
        <f>F14</f>
        <v>k.ú. Kaplice</v>
      </c>
      <c r="G86" s="32"/>
      <c r="H86" s="32"/>
      <c r="I86" s="27" t="s">
        <v>24</v>
      </c>
      <c r="J86" s="50" t="str">
        <f>IF(J14="","",J14)</f>
        <v>8. 4. 2021</v>
      </c>
      <c r="K86" s="32"/>
      <c r="L86" s="94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7" customHeight="1" x14ac:dyDescent="0.2">
      <c r="A87" s="32"/>
      <c r="B87" s="33"/>
      <c r="C87" s="32"/>
      <c r="D87" s="32"/>
      <c r="E87" s="32"/>
      <c r="F87" s="32"/>
      <c r="G87" s="32"/>
      <c r="H87" s="32"/>
      <c r="I87" s="32"/>
      <c r="J87" s="32"/>
      <c r="K87" s="32"/>
      <c r="L87" s="94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25.65" customHeight="1" x14ac:dyDescent="0.2">
      <c r="A88" s="32"/>
      <c r="B88" s="33"/>
      <c r="C88" s="27" t="s">
        <v>26</v>
      </c>
      <c r="D88" s="32"/>
      <c r="E88" s="32"/>
      <c r="F88" s="25" t="str">
        <f>E17</f>
        <v xml:space="preserve"> </v>
      </c>
      <c r="G88" s="32"/>
      <c r="H88" s="32"/>
      <c r="I88" s="27" t="s">
        <v>32</v>
      </c>
      <c r="J88" s="30" t="str">
        <f>E23</f>
        <v>Ing. Martina Hřebeková</v>
      </c>
      <c r="K88" s="32"/>
      <c r="L88" s="94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15.15" customHeight="1" x14ac:dyDescent="0.2">
      <c r="A89" s="32"/>
      <c r="B89" s="33"/>
      <c r="C89" s="27" t="s">
        <v>30</v>
      </c>
      <c r="D89" s="32"/>
      <c r="E89" s="32"/>
      <c r="F89" s="25" t="str">
        <f>IF(E20="","",E20)</f>
        <v>Vyplň údaj</v>
      </c>
      <c r="G89" s="32"/>
      <c r="H89" s="32"/>
      <c r="I89" s="27" t="s">
        <v>35</v>
      </c>
      <c r="J89" s="30" t="str">
        <f>E26</f>
        <v xml:space="preserve"> </v>
      </c>
      <c r="K89" s="32"/>
      <c r="L89" s="94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2" customFormat="1" ht="10.25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94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5" s="11" customFormat="1" ht="29.25" customHeight="1" x14ac:dyDescent="0.2">
      <c r="A91" s="119"/>
      <c r="B91" s="120"/>
      <c r="C91" s="121" t="s">
        <v>121</v>
      </c>
      <c r="D91" s="122" t="s">
        <v>57</v>
      </c>
      <c r="E91" s="122" t="s">
        <v>53</v>
      </c>
      <c r="F91" s="122" t="s">
        <v>54</v>
      </c>
      <c r="G91" s="122" t="s">
        <v>122</v>
      </c>
      <c r="H91" s="122" t="s">
        <v>123</v>
      </c>
      <c r="I91" s="122" t="s">
        <v>124</v>
      </c>
      <c r="J91" s="122" t="s">
        <v>113</v>
      </c>
      <c r="K91" s="123" t="s">
        <v>125</v>
      </c>
      <c r="L91" s="124"/>
      <c r="M91" s="57" t="s">
        <v>3</v>
      </c>
      <c r="N91" s="58" t="s">
        <v>42</v>
      </c>
      <c r="O91" s="58" t="s">
        <v>126</v>
      </c>
      <c r="P91" s="58" t="s">
        <v>127</v>
      </c>
      <c r="Q91" s="58" t="s">
        <v>128</v>
      </c>
      <c r="R91" s="58" t="s">
        <v>129</v>
      </c>
      <c r="S91" s="58" t="s">
        <v>130</v>
      </c>
      <c r="T91" s="59" t="s">
        <v>131</v>
      </c>
      <c r="U91" s="119"/>
      <c r="V91" s="119"/>
      <c r="W91" s="119"/>
      <c r="X91" s="119"/>
      <c r="Y91" s="119"/>
      <c r="Z91" s="119"/>
      <c r="AA91" s="119"/>
      <c r="AB91" s="119"/>
      <c r="AC91" s="119"/>
      <c r="AD91" s="119"/>
      <c r="AE91" s="119"/>
    </row>
    <row r="92" spans="1:65" s="2" customFormat="1" ht="22.75" customHeight="1" x14ac:dyDescent="0.35">
      <c r="A92" s="32"/>
      <c r="B92" s="33"/>
      <c r="C92" s="64" t="s">
        <v>132</v>
      </c>
      <c r="D92" s="32"/>
      <c r="E92" s="32"/>
      <c r="F92" s="32"/>
      <c r="G92" s="32"/>
      <c r="H92" s="32"/>
      <c r="I92" s="32"/>
      <c r="J92" s="125">
        <f>BK92</f>
        <v>0</v>
      </c>
      <c r="K92" s="32"/>
      <c r="L92" s="33"/>
      <c r="M92" s="60"/>
      <c r="N92" s="51"/>
      <c r="O92" s="61"/>
      <c r="P92" s="126">
        <f>P93</f>
        <v>0</v>
      </c>
      <c r="Q92" s="61"/>
      <c r="R92" s="126">
        <f>R93</f>
        <v>30.494022649999998</v>
      </c>
      <c r="S92" s="61"/>
      <c r="T92" s="127">
        <f>T93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71</v>
      </c>
      <c r="AU92" s="17" t="s">
        <v>114</v>
      </c>
      <c r="BK92" s="128">
        <f>BK93</f>
        <v>0</v>
      </c>
    </row>
    <row r="93" spans="1:65" s="12" customFormat="1" ht="25.9" customHeight="1" x14ac:dyDescent="0.35">
      <c r="B93" s="129"/>
      <c r="D93" s="130" t="s">
        <v>71</v>
      </c>
      <c r="E93" s="131" t="s">
        <v>133</v>
      </c>
      <c r="F93" s="131" t="s">
        <v>134</v>
      </c>
      <c r="I93" s="132"/>
      <c r="J93" s="133">
        <f>BK93</f>
        <v>0</v>
      </c>
      <c r="L93" s="129"/>
      <c r="M93" s="134"/>
      <c r="N93" s="135"/>
      <c r="O93" s="135"/>
      <c r="P93" s="136">
        <f>P94+P114+P125+P134+P139+P141</f>
        <v>0</v>
      </c>
      <c r="Q93" s="135"/>
      <c r="R93" s="136">
        <f>R94+R114+R125+R134+R139+R141</f>
        <v>30.494022649999998</v>
      </c>
      <c r="S93" s="135"/>
      <c r="T93" s="137">
        <f>T94+T114+T125+T134+T139+T141</f>
        <v>0</v>
      </c>
      <c r="AR93" s="130" t="s">
        <v>79</v>
      </c>
      <c r="AT93" s="138" t="s">
        <v>71</v>
      </c>
      <c r="AU93" s="138" t="s">
        <v>72</v>
      </c>
      <c r="AY93" s="130" t="s">
        <v>135</v>
      </c>
      <c r="BK93" s="139">
        <f>BK94+BK114+BK125+BK134+BK139+BK141</f>
        <v>0</v>
      </c>
    </row>
    <row r="94" spans="1:65" s="12" customFormat="1" ht="22.75" customHeight="1" x14ac:dyDescent="0.25">
      <c r="B94" s="129"/>
      <c r="D94" s="130" t="s">
        <v>71</v>
      </c>
      <c r="E94" s="140" t="s">
        <v>79</v>
      </c>
      <c r="F94" s="140" t="s">
        <v>136</v>
      </c>
      <c r="I94" s="132"/>
      <c r="J94" s="141">
        <f>BK94</f>
        <v>0</v>
      </c>
      <c r="L94" s="129"/>
      <c r="M94" s="134"/>
      <c r="N94" s="135"/>
      <c r="O94" s="135"/>
      <c r="P94" s="136">
        <f>SUM(P95:P113)</f>
        <v>0</v>
      </c>
      <c r="Q94" s="135"/>
      <c r="R94" s="136">
        <f>SUM(R95:R113)</f>
        <v>23.277200000000001</v>
      </c>
      <c r="S94" s="135"/>
      <c r="T94" s="137">
        <f>SUM(T95:T113)</f>
        <v>0</v>
      </c>
      <c r="AR94" s="130" t="s">
        <v>79</v>
      </c>
      <c r="AT94" s="138" t="s">
        <v>71</v>
      </c>
      <c r="AU94" s="138" t="s">
        <v>79</v>
      </c>
      <c r="AY94" s="130" t="s">
        <v>135</v>
      </c>
      <c r="BK94" s="139">
        <f>SUM(BK95:BK113)</f>
        <v>0</v>
      </c>
    </row>
    <row r="95" spans="1:65" s="2" customFormat="1" ht="21.75" customHeight="1" x14ac:dyDescent="0.2">
      <c r="A95" s="32"/>
      <c r="B95" s="142"/>
      <c r="C95" s="143" t="s">
        <v>79</v>
      </c>
      <c r="D95" s="143" t="s">
        <v>137</v>
      </c>
      <c r="E95" s="144" t="s">
        <v>456</v>
      </c>
      <c r="F95" s="145" t="s">
        <v>457</v>
      </c>
      <c r="G95" s="146" t="s">
        <v>243</v>
      </c>
      <c r="H95" s="147">
        <v>8</v>
      </c>
      <c r="I95" s="148"/>
      <c r="J95" s="149">
        <f>ROUND(I95*H95,2)</f>
        <v>0</v>
      </c>
      <c r="K95" s="145" t="s">
        <v>141</v>
      </c>
      <c r="L95" s="33"/>
      <c r="M95" s="150" t="s">
        <v>3</v>
      </c>
      <c r="N95" s="151" t="s">
        <v>43</v>
      </c>
      <c r="O95" s="53"/>
      <c r="P95" s="152">
        <f>O95*H95</f>
        <v>0</v>
      </c>
      <c r="Q95" s="152">
        <v>1.7500000000000002E-2</v>
      </c>
      <c r="R95" s="152">
        <f>Q95*H95</f>
        <v>0.14000000000000001</v>
      </c>
      <c r="S95" s="152">
        <v>0</v>
      </c>
      <c r="T95" s="153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54" t="s">
        <v>142</v>
      </c>
      <c r="AT95" s="154" t="s">
        <v>137</v>
      </c>
      <c r="AU95" s="154" t="s">
        <v>81</v>
      </c>
      <c r="AY95" s="17" t="s">
        <v>135</v>
      </c>
      <c r="BE95" s="155">
        <f>IF(N95="základní",J95,0)</f>
        <v>0</v>
      </c>
      <c r="BF95" s="155">
        <f>IF(N95="snížená",J95,0)</f>
        <v>0</v>
      </c>
      <c r="BG95" s="155">
        <f>IF(N95="zákl. přenesená",J95,0)</f>
        <v>0</v>
      </c>
      <c r="BH95" s="155">
        <f>IF(N95="sníž. přenesená",J95,0)</f>
        <v>0</v>
      </c>
      <c r="BI95" s="155">
        <f>IF(N95="nulová",J95,0)</f>
        <v>0</v>
      </c>
      <c r="BJ95" s="17" t="s">
        <v>79</v>
      </c>
      <c r="BK95" s="155">
        <f>ROUND(I95*H95,2)</f>
        <v>0</v>
      </c>
      <c r="BL95" s="17" t="s">
        <v>142</v>
      </c>
      <c r="BM95" s="154" t="s">
        <v>458</v>
      </c>
    </row>
    <row r="96" spans="1:65" s="13" customFormat="1" ht="10" x14ac:dyDescent="0.2">
      <c r="B96" s="156"/>
      <c r="D96" s="157" t="s">
        <v>144</v>
      </c>
      <c r="E96" s="158" t="s">
        <v>3</v>
      </c>
      <c r="F96" s="159" t="s">
        <v>459</v>
      </c>
      <c r="H96" s="160">
        <v>8</v>
      </c>
      <c r="I96" s="161"/>
      <c r="L96" s="156"/>
      <c r="M96" s="162"/>
      <c r="N96" s="163"/>
      <c r="O96" s="163"/>
      <c r="P96" s="163"/>
      <c r="Q96" s="163"/>
      <c r="R96" s="163"/>
      <c r="S96" s="163"/>
      <c r="T96" s="164"/>
      <c r="AT96" s="158" t="s">
        <v>144</v>
      </c>
      <c r="AU96" s="158" t="s">
        <v>81</v>
      </c>
      <c r="AV96" s="13" t="s">
        <v>81</v>
      </c>
      <c r="AW96" s="13" t="s">
        <v>34</v>
      </c>
      <c r="AX96" s="13" t="s">
        <v>79</v>
      </c>
      <c r="AY96" s="158" t="s">
        <v>135</v>
      </c>
    </row>
    <row r="97" spans="1:65" s="2" customFormat="1" ht="23" x14ac:dyDescent="0.2">
      <c r="A97" s="32"/>
      <c r="B97" s="142"/>
      <c r="C97" s="143" t="s">
        <v>81</v>
      </c>
      <c r="D97" s="143" t="s">
        <v>137</v>
      </c>
      <c r="E97" s="144" t="s">
        <v>277</v>
      </c>
      <c r="F97" s="145" t="s">
        <v>278</v>
      </c>
      <c r="G97" s="146" t="s">
        <v>279</v>
      </c>
      <c r="H97" s="147">
        <v>40</v>
      </c>
      <c r="I97" s="148"/>
      <c r="J97" s="149">
        <f>ROUND(I97*H97,2)</f>
        <v>0</v>
      </c>
      <c r="K97" s="145" t="s">
        <v>141</v>
      </c>
      <c r="L97" s="33"/>
      <c r="M97" s="150" t="s">
        <v>3</v>
      </c>
      <c r="N97" s="151" t="s">
        <v>43</v>
      </c>
      <c r="O97" s="53"/>
      <c r="P97" s="152">
        <f>O97*H97</f>
        <v>0</v>
      </c>
      <c r="Q97" s="152">
        <v>3.0000000000000001E-5</v>
      </c>
      <c r="R97" s="152">
        <f>Q97*H97</f>
        <v>1.2000000000000001E-3</v>
      </c>
      <c r="S97" s="152">
        <v>0</v>
      </c>
      <c r="T97" s="153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54" t="s">
        <v>142</v>
      </c>
      <c r="AT97" s="154" t="s">
        <v>137</v>
      </c>
      <c r="AU97" s="154" t="s">
        <v>81</v>
      </c>
      <c r="AY97" s="17" t="s">
        <v>135</v>
      </c>
      <c r="BE97" s="155">
        <f>IF(N97="základní",J97,0)</f>
        <v>0</v>
      </c>
      <c r="BF97" s="155">
        <f>IF(N97="snížená",J97,0)</f>
        <v>0</v>
      </c>
      <c r="BG97" s="155">
        <f>IF(N97="zákl. přenesená",J97,0)</f>
        <v>0</v>
      </c>
      <c r="BH97" s="155">
        <f>IF(N97="sníž. přenesená",J97,0)</f>
        <v>0</v>
      </c>
      <c r="BI97" s="155">
        <f>IF(N97="nulová",J97,0)</f>
        <v>0</v>
      </c>
      <c r="BJ97" s="17" t="s">
        <v>79</v>
      </c>
      <c r="BK97" s="155">
        <f>ROUND(I97*H97,2)</f>
        <v>0</v>
      </c>
      <c r="BL97" s="17" t="s">
        <v>142</v>
      </c>
      <c r="BM97" s="154" t="s">
        <v>460</v>
      </c>
    </row>
    <row r="98" spans="1:65" s="13" customFormat="1" ht="10" x14ac:dyDescent="0.2">
      <c r="B98" s="156"/>
      <c r="D98" s="157" t="s">
        <v>144</v>
      </c>
      <c r="E98" s="158" t="s">
        <v>3</v>
      </c>
      <c r="F98" s="159" t="s">
        <v>461</v>
      </c>
      <c r="H98" s="160">
        <v>40</v>
      </c>
      <c r="I98" s="161"/>
      <c r="L98" s="156"/>
      <c r="M98" s="162"/>
      <c r="N98" s="163"/>
      <c r="O98" s="163"/>
      <c r="P98" s="163"/>
      <c r="Q98" s="163"/>
      <c r="R98" s="163"/>
      <c r="S98" s="163"/>
      <c r="T98" s="164"/>
      <c r="AT98" s="158" t="s">
        <v>144</v>
      </c>
      <c r="AU98" s="158" t="s">
        <v>81</v>
      </c>
      <c r="AV98" s="13" t="s">
        <v>81</v>
      </c>
      <c r="AW98" s="13" t="s">
        <v>34</v>
      </c>
      <c r="AX98" s="13" t="s">
        <v>79</v>
      </c>
      <c r="AY98" s="158" t="s">
        <v>135</v>
      </c>
    </row>
    <row r="99" spans="1:65" s="2" customFormat="1" ht="66.75" customHeight="1" x14ac:dyDescent="0.2">
      <c r="A99" s="32"/>
      <c r="B99" s="142"/>
      <c r="C99" s="143" t="s">
        <v>151</v>
      </c>
      <c r="D99" s="143" t="s">
        <v>137</v>
      </c>
      <c r="E99" s="144" t="s">
        <v>462</v>
      </c>
      <c r="F99" s="145" t="s">
        <v>463</v>
      </c>
      <c r="G99" s="146" t="s">
        <v>162</v>
      </c>
      <c r="H99" s="147">
        <v>12</v>
      </c>
      <c r="I99" s="148"/>
      <c r="J99" s="149">
        <f>ROUND(I99*H99,2)</f>
        <v>0</v>
      </c>
      <c r="K99" s="145" t="s">
        <v>141</v>
      </c>
      <c r="L99" s="33"/>
      <c r="M99" s="150" t="s">
        <v>3</v>
      </c>
      <c r="N99" s="151" t="s">
        <v>43</v>
      </c>
      <c r="O99" s="53"/>
      <c r="P99" s="152">
        <f>O99*H99</f>
        <v>0</v>
      </c>
      <c r="Q99" s="152">
        <v>0</v>
      </c>
      <c r="R99" s="152">
        <f>Q99*H99</f>
        <v>0</v>
      </c>
      <c r="S99" s="152">
        <v>0</v>
      </c>
      <c r="T99" s="153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54" t="s">
        <v>142</v>
      </c>
      <c r="AT99" s="154" t="s">
        <v>137</v>
      </c>
      <c r="AU99" s="154" t="s">
        <v>81</v>
      </c>
      <c r="AY99" s="17" t="s">
        <v>135</v>
      </c>
      <c r="BE99" s="155">
        <f>IF(N99="základní",J99,0)</f>
        <v>0</v>
      </c>
      <c r="BF99" s="155">
        <f>IF(N99="snížená",J99,0)</f>
        <v>0</v>
      </c>
      <c r="BG99" s="155">
        <f>IF(N99="zákl. přenesená",J99,0)</f>
        <v>0</v>
      </c>
      <c r="BH99" s="155">
        <f>IF(N99="sníž. přenesená",J99,0)</f>
        <v>0</v>
      </c>
      <c r="BI99" s="155">
        <f>IF(N99="nulová",J99,0)</f>
        <v>0</v>
      </c>
      <c r="BJ99" s="17" t="s">
        <v>79</v>
      </c>
      <c r="BK99" s="155">
        <f>ROUND(I99*H99,2)</f>
        <v>0</v>
      </c>
      <c r="BL99" s="17" t="s">
        <v>142</v>
      </c>
      <c r="BM99" s="154" t="s">
        <v>464</v>
      </c>
    </row>
    <row r="100" spans="1:65" s="13" customFormat="1" ht="10" x14ac:dyDescent="0.2">
      <c r="B100" s="156"/>
      <c r="D100" s="157" t="s">
        <v>144</v>
      </c>
      <c r="E100" s="158" t="s">
        <v>3</v>
      </c>
      <c r="F100" s="159" t="s">
        <v>465</v>
      </c>
      <c r="H100" s="160">
        <v>12</v>
      </c>
      <c r="I100" s="161"/>
      <c r="L100" s="156"/>
      <c r="M100" s="162"/>
      <c r="N100" s="163"/>
      <c r="O100" s="163"/>
      <c r="P100" s="163"/>
      <c r="Q100" s="163"/>
      <c r="R100" s="163"/>
      <c r="S100" s="163"/>
      <c r="T100" s="164"/>
      <c r="AT100" s="158" t="s">
        <v>144</v>
      </c>
      <c r="AU100" s="158" t="s">
        <v>81</v>
      </c>
      <c r="AV100" s="13" t="s">
        <v>81</v>
      </c>
      <c r="AW100" s="13" t="s">
        <v>34</v>
      </c>
      <c r="AX100" s="13" t="s">
        <v>79</v>
      </c>
      <c r="AY100" s="158" t="s">
        <v>135</v>
      </c>
    </row>
    <row r="101" spans="1:65" s="2" customFormat="1" ht="44.25" customHeight="1" x14ac:dyDescent="0.2">
      <c r="A101" s="32"/>
      <c r="B101" s="142"/>
      <c r="C101" s="143" t="s">
        <v>142</v>
      </c>
      <c r="D101" s="143" t="s">
        <v>137</v>
      </c>
      <c r="E101" s="144" t="s">
        <v>466</v>
      </c>
      <c r="F101" s="145" t="s">
        <v>467</v>
      </c>
      <c r="G101" s="146" t="s">
        <v>162</v>
      </c>
      <c r="H101" s="147">
        <v>37.223999999999997</v>
      </c>
      <c r="I101" s="148"/>
      <c r="J101" s="149">
        <f>ROUND(I101*H101,2)</f>
        <v>0</v>
      </c>
      <c r="K101" s="145" t="s">
        <v>141</v>
      </c>
      <c r="L101" s="33"/>
      <c r="M101" s="150" t="s">
        <v>3</v>
      </c>
      <c r="N101" s="151" t="s">
        <v>43</v>
      </c>
      <c r="O101" s="53"/>
      <c r="P101" s="152">
        <f>O101*H101</f>
        <v>0</v>
      </c>
      <c r="Q101" s="152">
        <v>0</v>
      </c>
      <c r="R101" s="152">
        <f>Q101*H101</f>
        <v>0</v>
      </c>
      <c r="S101" s="152">
        <v>0</v>
      </c>
      <c r="T101" s="153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54" t="s">
        <v>142</v>
      </c>
      <c r="AT101" s="154" t="s">
        <v>137</v>
      </c>
      <c r="AU101" s="154" t="s">
        <v>81</v>
      </c>
      <c r="AY101" s="17" t="s">
        <v>135</v>
      </c>
      <c r="BE101" s="155">
        <f>IF(N101="základní",J101,0)</f>
        <v>0</v>
      </c>
      <c r="BF101" s="155">
        <f>IF(N101="snížená",J101,0)</f>
        <v>0</v>
      </c>
      <c r="BG101" s="155">
        <f>IF(N101="zákl. přenesená",J101,0)</f>
        <v>0</v>
      </c>
      <c r="BH101" s="155">
        <f>IF(N101="sníž. přenesená",J101,0)</f>
        <v>0</v>
      </c>
      <c r="BI101" s="155">
        <f>IF(N101="nulová",J101,0)</f>
        <v>0</v>
      </c>
      <c r="BJ101" s="17" t="s">
        <v>79</v>
      </c>
      <c r="BK101" s="155">
        <f>ROUND(I101*H101,2)</f>
        <v>0</v>
      </c>
      <c r="BL101" s="17" t="s">
        <v>142</v>
      </c>
      <c r="BM101" s="154" t="s">
        <v>468</v>
      </c>
    </row>
    <row r="102" spans="1:65" s="13" customFormat="1" ht="10" x14ac:dyDescent="0.2">
      <c r="B102" s="156"/>
      <c r="D102" s="157" t="s">
        <v>144</v>
      </c>
      <c r="E102" s="158" t="s">
        <v>3</v>
      </c>
      <c r="F102" s="159" t="s">
        <v>469</v>
      </c>
      <c r="H102" s="160">
        <v>34.704000000000001</v>
      </c>
      <c r="I102" s="161"/>
      <c r="L102" s="156"/>
      <c r="M102" s="162"/>
      <c r="N102" s="163"/>
      <c r="O102" s="163"/>
      <c r="P102" s="163"/>
      <c r="Q102" s="163"/>
      <c r="R102" s="163"/>
      <c r="S102" s="163"/>
      <c r="T102" s="164"/>
      <c r="AT102" s="158" t="s">
        <v>144</v>
      </c>
      <c r="AU102" s="158" t="s">
        <v>81</v>
      </c>
      <c r="AV102" s="13" t="s">
        <v>81</v>
      </c>
      <c r="AW102" s="13" t="s">
        <v>34</v>
      </c>
      <c r="AX102" s="13" t="s">
        <v>72</v>
      </c>
      <c r="AY102" s="158" t="s">
        <v>135</v>
      </c>
    </row>
    <row r="103" spans="1:65" s="13" customFormat="1" ht="10" x14ac:dyDescent="0.2">
      <c r="B103" s="156"/>
      <c r="D103" s="157" t="s">
        <v>144</v>
      </c>
      <c r="E103" s="158" t="s">
        <v>3</v>
      </c>
      <c r="F103" s="159" t="s">
        <v>470</v>
      </c>
      <c r="H103" s="160">
        <v>2.52</v>
      </c>
      <c r="I103" s="161"/>
      <c r="L103" s="156"/>
      <c r="M103" s="162"/>
      <c r="N103" s="163"/>
      <c r="O103" s="163"/>
      <c r="P103" s="163"/>
      <c r="Q103" s="163"/>
      <c r="R103" s="163"/>
      <c r="S103" s="163"/>
      <c r="T103" s="164"/>
      <c r="AT103" s="158" t="s">
        <v>144</v>
      </c>
      <c r="AU103" s="158" t="s">
        <v>81</v>
      </c>
      <c r="AV103" s="13" t="s">
        <v>81</v>
      </c>
      <c r="AW103" s="13" t="s">
        <v>34</v>
      </c>
      <c r="AX103" s="13" t="s">
        <v>72</v>
      </c>
      <c r="AY103" s="158" t="s">
        <v>135</v>
      </c>
    </row>
    <row r="104" spans="1:65" s="14" customFormat="1" ht="10" x14ac:dyDescent="0.2">
      <c r="B104" s="165"/>
      <c r="D104" s="157" t="s">
        <v>144</v>
      </c>
      <c r="E104" s="166" t="s">
        <v>3</v>
      </c>
      <c r="F104" s="167" t="s">
        <v>471</v>
      </c>
      <c r="H104" s="168">
        <v>37.223999999999997</v>
      </c>
      <c r="I104" s="169"/>
      <c r="L104" s="165"/>
      <c r="M104" s="170"/>
      <c r="N104" s="171"/>
      <c r="O104" s="171"/>
      <c r="P104" s="171"/>
      <c r="Q104" s="171"/>
      <c r="R104" s="171"/>
      <c r="S104" s="171"/>
      <c r="T104" s="172"/>
      <c r="AT104" s="166" t="s">
        <v>144</v>
      </c>
      <c r="AU104" s="166" t="s">
        <v>81</v>
      </c>
      <c r="AV104" s="14" t="s">
        <v>142</v>
      </c>
      <c r="AW104" s="14" t="s">
        <v>34</v>
      </c>
      <c r="AX104" s="14" t="s">
        <v>79</v>
      </c>
      <c r="AY104" s="166" t="s">
        <v>135</v>
      </c>
    </row>
    <row r="105" spans="1:65" s="2" customFormat="1" ht="57.5" x14ac:dyDescent="0.2">
      <c r="A105" s="32"/>
      <c r="B105" s="142"/>
      <c r="C105" s="143" t="s">
        <v>159</v>
      </c>
      <c r="D105" s="143" t="s">
        <v>137</v>
      </c>
      <c r="E105" s="144" t="s">
        <v>173</v>
      </c>
      <c r="F105" s="145" t="s">
        <v>174</v>
      </c>
      <c r="G105" s="146" t="s">
        <v>162</v>
      </c>
      <c r="H105" s="147">
        <v>28.98</v>
      </c>
      <c r="I105" s="148"/>
      <c r="J105" s="149">
        <f>ROUND(I105*H105,2)</f>
        <v>0</v>
      </c>
      <c r="K105" s="145" t="s">
        <v>141</v>
      </c>
      <c r="L105" s="33"/>
      <c r="M105" s="150" t="s">
        <v>3</v>
      </c>
      <c r="N105" s="151" t="s">
        <v>43</v>
      </c>
      <c r="O105" s="53"/>
      <c r="P105" s="152">
        <f>O105*H105</f>
        <v>0</v>
      </c>
      <c r="Q105" s="152">
        <v>0</v>
      </c>
      <c r="R105" s="152">
        <f>Q105*H105</f>
        <v>0</v>
      </c>
      <c r="S105" s="152">
        <v>0</v>
      </c>
      <c r="T105" s="153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54" t="s">
        <v>142</v>
      </c>
      <c r="AT105" s="154" t="s">
        <v>137</v>
      </c>
      <c r="AU105" s="154" t="s">
        <v>81</v>
      </c>
      <c r="AY105" s="17" t="s">
        <v>135</v>
      </c>
      <c r="BE105" s="155">
        <f>IF(N105="základní",J105,0)</f>
        <v>0</v>
      </c>
      <c r="BF105" s="155">
        <f>IF(N105="snížená",J105,0)</f>
        <v>0</v>
      </c>
      <c r="BG105" s="155">
        <f>IF(N105="zákl. přenesená",J105,0)</f>
        <v>0</v>
      </c>
      <c r="BH105" s="155">
        <f>IF(N105="sníž. přenesená",J105,0)</f>
        <v>0</v>
      </c>
      <c r="BI105" s="155">
        <f>IF(N105="nulová",J105,0)</f>
        <v>0</v>
      </c>
      <c r="BJ105" s="17" t="s">
        <v>79</v>
      </c>
      <c r="BK105" s="155">
        <f>ROUND(I105*H105,2)</f>
        <v>0</v>
      </c>
      <c r="BL105" s="17" t="s">
        <v>142</v>
      </c>
      <c r="BM105" s="154" t="s">
        <v>472</v>
      </c>
    </row>
    <row r="106" spans="1:65" s="13" customFormat="1" ht="10" x14ac:dyDescent="0.2">
      <c r="B106" s="156"/>
      <c r="D106" s="157" t="s">
        <v>144</v>
      </c>
      <c r="E106" s="158" t="s">
        <v>3</v>
      </c>
      <c r="F106" s="159" t="s">
        <v>473</v>
      </c>
      <c r="H106" s="160">
        <v>28.98</v>
      </c>
      <c r="I106" s="161"/>
      <c r="L106" s="156"/>
      <c r="M106" s="162"/>
      <c r="N106" s="163"/>
      <c r="O106" s="163"/>
      <c r="P106" s="163"/>
      <c r="Q106" s="163"/>
      <c r="R106" s="163"/>
      <c r="S106" s="163"/>
      <c r="T106" s="164"/>
      <c r="AT106" s="158" t="s">
        <v>144</v>
      </c>
      <c r="AU106" s="158" t="s">
        <v>81</v>
      </c>
      <c r="AV106" s="13" t="s">
        <v>81</v>
      </c>
      <c r="AW106" s="13" t="s">
        <v>34</v>
      </c>
      <c r="AX106" s="13" t="s">
        <v>79</v>
      </c>
      <c r="AY106" s="158" t="s">
        <v>135</v>
      </c>
    </row>
    <row r="107" spans="1:65" s="2" customFormat="1" ht="44.25" customHeight="1" x14ac:dyDescent="0.2">
      <c r="A107" s="32"/>
      <c r="B107" s="142"/>
      <c r="C107" s="143" t="s">
        <v>167</v>
      </c>
      <c r="D107" s="143" t="s">
        <v>137</v>
      </c>
      <c r="E107" s="144" t="s">
        <v>474</v>
      </c>
      <c r="F107" s="145" t="s">
        <v>475</v>
      </c>
      <c r="G107" s="146" t="s">
        <v>162</v>
      </c>
      <c r="H107" s="147">
        <v>20.244</v>
      </c>
      <c r="I107" s="148"/>
      <c r="J107" s="149">
        <f>ROUND(I107*H107,2)</f>
        <v>0</v>
      </c>
      <c r="K107" s="145" t="s">
        <v>141</v>
      </c>
      <c r="L107" s="33"/>
      <c r="M107" s="150" t="s">
        <v>3</v>
      </c>
      <c r="N107" s="151" t="s">
        <v>43</v>
      </c>
      <c r="O107" s="53"/>
      <c r="P107" s="152">
        <f>O107*H107</f>
        <v>0</v>
      </c>
      <c r="Q107" s="152">
        <v>0</v>
      </c>
      <c r="R107" s="152">
        <f>Q107*H107</f>
        <v>0</v>
      </c>
      <c r="S107" s="152">
        <v>0</v>
      </c>
      <c r="T107" s="153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54" t="s">
        <v>142</v>
      </c>
      <c r="AT107" s="154" t="s">
        <v>137</v>
      </c>
      <c r="AU107" s="154" t="s">
        <v>81</v>
      </c>
      <c r="AY107" s="17" t="s">
        <v>135</v>
      </c>
      <c r="BE107" s="155">
        <f>IF(N107="základní",J107,0)</f>
        <v>0</v>
      </c>
      <c r="BF107" s="155">
        <f>IF(N107="snížená",J107,0)</f>
        <v>0</v>
      </c>
      <c r="BG107" s="155">
        <f>IF(N107="zákl. přenesená",J107,0)</f>
        <v>0</v>
      </c>
      <c r="BH107" s="155">
        <f>IF(N107="sníž. přenesená",J107,0)</f>
        <v>0</v>
      </c>
      <c r="BI107" s="155">
        <f>IF(N107="nulová",J107,0)</f>
        <v>0</v>
      </c>
      <c r="BJ107" s="17" t="s">
        <v>79</v>
      </c>
      <c r="BK107" s="155">
        <f>ROUND(I107*H107,2)</f>
        <v>0</v>
      </c>
      <c r="BL107" s="17" t="s">
        <v>142</v>
      </c>
      <c r="BM107" s="154" t="s">
        <v>476</v>
      </c>
    </row>
    <row r="108" spans="1:65" s="13" customFormat="1" ht="10" x14ac:dyDescent="0.2">
      <c r="B108" s="156"/>
      <c r="D108" s="157" t="s">
        <v>144</v>
      </c>
      <c r="E108" s="158" t="s">
        <v>3</v>
      </c>
      <c r="F108" s="159" t="s">
        <v>477</v>
      </c>
      <c r="H108" s="160">
        <v>20.244</v>
      </c>
      <c r="I108" s="161"/>
      <c r="L108" s="156"/>
      <c r="M108" s="162"/>
      <c r="N108" s="163"/>
      <c r="O108" s="163"/>
      <c r="P108" s="163"/>
      <c r="Q108" s="163"/>
      <c r="R108" s="163"/>
      <c r="S108" s="163"/>
      <c r="T108" s="164"/>
      <c r="AT108" s="158" t="s">
        <v>144</v>
      </c>
      <c r="AU108" s="158" t="s">
        <v>81</v>
      </c>
      <c r="AV108" s="13" t="s">
        <v>81</v>
      </c>
      <c r="AW108" s="13" t="s">
        <v>34</v>
      </c>
      <c r="AX108" s="13" t="s">
        <v>72</v>
      </c>
      <c r="AY108" s="158" t="s">
        <v>135</v>
      </c>
    </row>
    <row r="109" spans="1:65" s="14" customFormat="1" ht="10" x14ac:dyDescent="0.2">
      <c r="B109" s="165"/>
      <c r="D109" s="157" t="s">
        <v>144</v>
      </c>
      <c r="E109" s="166" t="s">
        <v>3</v>
      </c>
      <c r="F109" s="167" t="s">
        <v>471</v>
      </c>
      <c r="H109" s="168">
        <v>20.244</v>
      </c>
      <c r="I109" s="169"/>
      <c r="L109" s="165"/>
      <c r="M109" s="170"/>
      <c r="N109" s="171"/>
      <c r="O109" s="171"/>
      <c r="P109" s="171"/>
      <c r="Q109" s="171"/>
      <c r="R109" s="171"/>
      <c r="S109" s="171"/>
      <c r="T109" s="172"/>
      <c r="AT109" s="166" t="s">
        <v>144</v>
      </c>
      <c r="AU109" s="166" t="s">
        <v>81</v>
      </c>
      <c r="AV109" s="14" t="s">
        <v>142</v>
      </c>
      <c r="AW109" s="14" t="s">
        <v>34</v>
      </c>
      <c r="AX109" s="14" t="s">
        <v>79</v>
      </c>
      <c r="AY109" s="166" t="s">
        <v>135</v>
      </c>
    </row>
    <row r="110" spans="1:65" s="2" customFormat="1" ht="66.75" customHeight="1" x14ac:dyDescent="0.2">
      <c r="A110" s="32"/>
      <c r="B110" s="142"/>
      <c r="C110" s="143" t="s">
        <v>172</v>
      </c>
      <c r="D110" s="143" t="s">
        <v>137</v>
      </c>
      <c r="E110" s="144" t="s">
        <v>478</v>
      </c>
      <c r="F110" s="145" t="s">
        <v>479</v>
      </c>
      <c r="G110" s="146" t="s">
        <v>162</v>
      </c>
      <c r="H110" s="147">
        <v>11.568</v>
      </c>
      <c r="I110" s="148"/>
      <c r="J110" s="149">
        <f>ROUND(I110*H110,2)</f>
        <v>0</v>
      </c>
      <c r="K110" s="145" t="s">
        <v>141</v>
      </c>
      <c r="L110" s="33"/>
      <c r="M110" s="150" t="s">
        <v>3</v>
      </c>
      <c r="N110" s="151" t="s">
        <v>43</v>
      </c>
      <c r="O110" s="53"/>
      <c r="P110" s="152">
        <f>O110*H110</f>
        <v>0</v>
      </c>
      <c r="Q110" s="152">
        <v>0</v>
      </c>
      <c r="R110" s="152">
        <f>Q110*H110</f>
        <v>0</v>
      </c>
      <c r="S110" s="152">
        <v>0</v>
      </c>
      <c r="T110" s="153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54" t="s">
        <v>142</v>
      </c>
      <c r="AT110" s="154" t="s">
        <v>137</v>
      </c>
      <c r="AU110" s="154" t="s">
        <v>81</v>
      </c>
      <c r="AY110" s="17" t="s">
        <v>135</v>
      </c>
      <c r="BE110" s="155">
        <f>IF(N110="základní",J110,0)</f>
        <v>0</v>
      </c>
      <c r="BF110" s="155">
        <f>IF(N110="snížená",J110,0)</f>
        <v>0</v>
      </c>
      <c r="BG110" s="155">
        <f>IF(N110="zákl. přenesená",J110,0)</f>
        <v>0</v>
      </c>
      <c r="BH110" s="155">
        <f>IF(N110="sníž. přenesená",J110,0)</f>
        <v>0</v>
      </c>
      <c r="BI110" s="155">
        <f>IF(N110="nulová",J110,0)</f>
        <v>0</v>
      </c>
      <c r="BJ110" s="17" t="s">
        <v>79</v>
      </c>
      <c r="BK110" s="155">
        <f>ROUND(I110*H110,2)</f>
        <v>0</v>
      </c>
      <c r="BL110" s="17" t="s">
        <v>142</v>
      </c>
      <c r="BM110" s="154" t="s">
        <v>480</v>
      </c>
    </row>
    <row r="111" spans="1:65" s="13" customFormat="1" ht="10" x14ac:dyDescent="0.2">
      <c r="B111" s="156"/>
      <c r="D111" s="157" t="s">
        <v>144</v>
      </c>
      <c r="E111" s="158" t="s">
        <v>3</v>
      </c>
      <c r="F111" s="159" t="s">
        <v>481</v>
      </c>
      <c r="H111" s="160">
        <v>11.568</v>
      </c>
      <c r="I111" s="161"/>
      <c r="L111" s="156"/>
      <c r="M111" s="162"/>
      <c r="N111" s="163"/>
      <c r="O111" s="163"/>
      <c r="P111" s="163"/>
      <c r="Q111" s="163"/>
      <c r="R111" s="163"/>
      <c r="S111" s="163"/>
      <c r="T111" s="164"/>
      <c r="AT111" s="158" t="s">
        <v>144</v>
      </c>
      <c r="AU111" s="158" t="s">
        <v>81</v>
      </c>
      <c r="AV111" s="13" t="s">
        <v>81</v>
      </c>
      <c r="AW111" s="13" t="s">
        <v>34</v>
      </c>
      <c r="AX111" s="13" t="s">
        <v>79</v>
      </c>
      <c r="AY111" s="158" t="s">
        <v>135</v>
      </c>
    </row>
    <row r="112" spans="1:65" s="2" customFormat="1" ht="16.5" customHeight="1" x14ac:dyDescent="0.2">
      <c r="A112" s="32"/>
      <c r="B112" s="142"/>
      <c r="C112" s="173" t="s">
        <v>177</v>
      </c>
      <c r="D112" s="173" t="s">
        <v>201</v>
      </c>
      <c r="E112" s="174" t="s">
        <v>482</v>
      </c>
      <c r="F112" s="175" t="s">
        <v>483</v>
      </c>
      <c r="G112" s="176" t="s">
        <v>269</v>
      </c>
      <c r="H112" s="177">
        <v>23.135999999999999</v>
      </c>
      <c r="I112" s="178"/>
      <c r="J112" s="179">
        <f>ROUND(I112*H112,2)</f>
        <v>0</v>
      </c>
      <c r="K112" s="175" t="s">
        <v>141</v>
      </c>
      <c r="L112" s="180"/>
      <c r="M112" s="181" t="s">
        <v>3</v>
      </c>
      <c r="N112" s="182" t="s">
        <v>43</v>
      </c>
      <c r="O112" s="53"/>
      <c r="P112" s="152">
        <f>O112*H112</f>
        <v>0</v>
      </c>
      <c r="Q112" s="152">
        <v>1</v>
      </c>
      <c r="R112" s="152">
        <f>Q112*H112</f>
        <v>23.135999999999999</v>
      </c>
      <c r="S112" s="152">
        <v>0</v>
      </c>
      <c r="T112" s="153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54" t="s">
        <v>177</v>
      </c>
      <c r="AT112" s="154" t="s">
        <v>201</v>
      </c>
      <c r="AU112" s="154" t="s">
        <v>81</v>
      </c>
      <c r="AY112" s="17" t="s">
        <v>135</v>
      </c>
      <c r="BE112" s="155">
        <f>IF(N112="základní",J112,0)</f>
        <v>0</v>
      </c>
      <c r="BF112" s="155">
        <f>IF(N112="snížená",J112,0)</f>
        <v>0</v>
      </c>
      <c r="BG112" s="155">
        <f>IF(N112="zákl. přenesená",J112,0)</f>
        <v>0</v>
      </c>
      <c r="BH112" s="155">
        <f>IF(N112="sníž. přenesená",J112,0)</f>
        <v>0</v>
      </c>
      <c r="BI112" s="155">
        <f>IF(N112="nulová",J112,0)</f>
        <v>0</v>
      </c>
      <c r="BJ112" s="17" t="s">
        <v>79</v>
      </c>
      <c r="BK112" s="155">
        <f>ROUND(I112*H112,2)</f>
        <v>0</v>
      </c>
      <c r="BL112" s="17" t="s">
        <v>142</v>
      </c>
      <c r="BM112" s="154" t="s">
        <v>484</v>
      </c>
    </row>
    <row r="113" spans="1:65" s="13" customFormat="1" ht="10" x14ac:dyDescent="0.2">
      <c r="B113" s="156"/>
      <c r="D113" s="157" t="s">
        <v>144</v>
      </c>
      <c r="F113" s="159" t="s">
        <v>485</v>
      </c>
      <c r="H113" s="160">
        <v>23.135999999999999</v>
      </c>
      <c r="I113" s="161"/>
      <c r="L113" s="156"/>
      <c r="M113" s="162"/>
      <c r="N113" s="163"/>
      <c r="O113" s="163"/>
      <c r="P113" s="163"/>
      <c r="Q113" s="163"/>
      <c r="R113" s="163"/>
      <c r="S113" s="163"/>
      <c r="T113" s="164"/>
      <c r="AT113" s="158" t="s">
        <v>144</v>
      </c>
      <c r="AU113" s="158" t="s">
        <v>81</v>
      </c>
      <c r="AV113" s="13" t="s">
        <v>81</v>
      </c>
      <c r="AW113" s="13" t="s">
        <v>4</v>
      </c>
      <c r="AX113" s="13" t="s">
        <v>79</v>
      </c>
      <c r="AY113" s="158" t="s">
        <v>135</v>
      </c>
    </row>
    <row r="114" spans="1:65" s="12" customFormat="1" ht="22.75" customHeight="1" x14ac:dyDescent="0.25">
      <c r="B114" s="129"/>
      <c r="D114" s="130" t="s">
        <v>71</v>
      </c>
      <c r="E114" s="140" t="s">
        <v>151</v>
      </c>
      <c r="F114" s="140" t="s">
        <v>292</v>
      </c>
      <c r="I114" s="132"/>
      <c r="J114" s="141">
        <f>BK114</f>
        <v>0</v>
      </c>
      <c r="L114" s="129"/>
      <c r="M114" s="134"/>
      <c r="N114" s="135"/>
      <c r="O114" s="135"/>
      <c r="P114" s="136">
        <f>SUM(P115:P124)</f>
        <v>0</v>
      </c>
      <c r="Q114" s="135"/>
      <c r="R114" s="136">
        <f>SUM(R115:R124)</f>
        <v>0.1162784</v>
      </c>
      <c r="S114" s="135"/>
      <c r="T114" s="137">
        <f>SUM(T115:T124)</f>
        <v>0</v>
      </c>
      <c r="AR114" s="130" t="s">
        <v>79</v>
      </c>
      <c r="AT114" s="138" t="s">
        <v>71</v>
      </c>
      <c r="AU114" s="138" t="s">
        <v>79</v>
      </c>
      <c r="AY114" s="130" t="s">
        <v>135</v>
      </c>
      <c r="BK114" s="139">
        <f>SUM(BK115:BK124)</f>
        <v>0</v>
      </c>
    </row>
    <row r="115" spans="1:65" s="2" customFormat="1" ht="66.75" customHeight="1" x14ac:dyDescent="0.2">
      <c r="A115" s="32"/>
      <c r="B115" s="142"/>
      <c r="C115" s="143" t="s">
        <v>182</v>
      </c>
      <c r="D115" s="143" t="s">
        <v>137</v>
      </c>
      <c r="E115" s="144" t="s">
        <v>302</v>
      </c>
      <c r="F115" s="145" t="s">
        <v>303</v>
      </c>
      <c r="G115" s="146" t="s">
        <v>162</v>
      </c>
      <c r="H115" s="147">
        <v>2.52</v>
      </c>
      <c r="I115" s="148"/>
      <c r="J115" s="149">
        <f>ROUND(I115*H115,2)</f>
        <v>0</v>
      </c>
      <c r="K115" s="145" t="s">
        <v>141</v>
      </c>
      <c r="L115" s="33"/>
      <c r="M115" s="150" t="s">
        <v>3</v>
      </c>
      <c r="N115" s="151" t="s">
        <v>43</v>
      </c>
      <c r="O115" s="53"/>
      <c r="P115" s="152">
        <f>O115*H115</f>
        <v>0</v>
      </c>
      <c r="Q115" s="152">
        <v>0</v>
      </c>
      <c r="R115" s="152">
        <f>Q115*H115</f>
        <v>0</v>
      </c>
      <c r="S115" s="152">
        <v>0</v>
      </c>
      <c r="T115" s="153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54" t="s">
        <v>142</v>
      </c>
      <c r="AT115" s="154" t="s">
        <v>137</v>
      </c>
      <c r="AU115" s="154" t="s">
        <v>81</v>
      </c>
      <c r="AY115" s="17" t="s">
        <v>135</v>
      </c>
      <c r="BE115" s="155">
        <f>IF(N115="základní",J115,0)</f>
        <v>0</v>
      </c>
      <c r="BF115" s="155">
        <f>IF(N115="snížená",J115,0)</f>
        <v>0</v>
      </c>
      <c r="BG115" s="155">
        <f>IF(N115="zákl. přenesená",J115,0)</f>
        <v>0</v>
      </c>
      <c r="BH115" s="155">
        <f>IF(N115="sníž. přenesená",J115,0)</f>
        <v>0</v>
      </c>
      <c r="BI115" s="155">
        <f>IF(N115="nulová",J115,0)</f>
        <v>0</v>
      </c>
      <c r="BJ115" s="17" t="s">
        <v>79</v>
      </c>
      <c r="BK115" s="155">
        <f>ROUND(I115*H115,2)</f>
        <v>0</v>
      </c>
      <c r="BL115" s="17" t="s">
        <v>142</v>
      </c>
      <c r="BM115" s="154" t="s">
        <v>486</v>
      </c>
    </row>
    <row r="116" spans="1:65" s="13" customFormat="1" ht="10" x14ac:dyDescent="0.2">
      <c r="B116" s="156"/>
      <c r="D116" s="157" t="s">
        <v>144</v>
      </c>
      <c r="E116" s="158" t="s">
        <v>3</v>
      </c>
      <c r="F116" s="159" t="s">
        <v>487</v>
      </c>
      <c r="H116" s="160">
        <v>2.52</v>
      </c>
      <c r="I116" s="161"/>
      <c r="L116" s="156"/>
      <c r="M116" s="162"/>
      <c r="N116" s="163"/>
      <c r="O116" s="163"/>
      <c r="P116" s="163"/>
      <c r="Q116" s="163"/>
      <c r="R116" s="163"/>
      <c r="S116" s="163"/>
      <c r="T116" s="164"/>
      <c r="AT116" s="158" t="s">
        <v>144</v>
      </c>
      <c r="AU116" s="158" t="s">
        <v>81</v>
      </c>
      <c r="AV116" s="13" t="s">
        <v>81</v>
      </c>
      <c r="AW116" s="13" t="s">
        <v>34</v>
      </c>
      <c r="AX116" s="13" t="s">
        <v>79</v>
      </c>
      <c r="AY116" s="158" t="s">
        <v>135</v>
      </c>
    </row>
    <row r="117" spans="1:65" s="2" customFormat="1" ht="69" x14ac:dyDescent="0.2">
      <c r="A117" s="32"/>
      <c r="B117" s="142"/>
      <c r="C117" s="143" t="s">
        <v>186</v>
      </c>
      <c r="D117" s="143" t="s">
        <v>137</v>
      </c>
      <c r="E117" s="144" t="s">
        <v>312</v>
      </c>
      <c r="F117" s="145" t="s">
        <v>313</v>
      </c>
      <c r="G117" s="146" t="s">
        <v>148</v>
      </c>
      <c r="H117" s="147">
        <v>14.32</v>
      </c>
      <c r="I117" s="148"/>
      <c r="J117" s="149">
        <f>ROUND(I117*H117,2)</f>
        <v>0</v>
      </c>
      <c r="K117" s="145" t="s">
        <v>141</v>
      </c>
      <c r="L117" s="33"/>
      <c r="M117" s="150" t="s">
        <v>3</v>
      </c>
      <c r="N117" s="151" t="s">
        <v>43</v>
      </c>
      <c r="O117" s="53"/>
      <c r="P117" s="152">
        <f>O117*H117</f>
        <v>0</v>
      </c>
      <c r="Q117" s="152">
        <v>7.26E-3</v>
      </c>
      <c r="R117" s="152">
        <f>Q117*H117</f>
        <v>0.10396320000000001</v>
      </c>
      <c r="S117" s="152">
        <v>0</v>
      </c>
      <c r="T117" s="153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54" t="s">
        <v>142</v>
      </c>
      <c r="AT117" s="154" t="s">
        <v>137</v>
      </c>
      <c r="AU117" s="154" t="s">
        <v>81</v>
      </c>
      <c r="AY117" s="17" t="s">
        <v>135</v>
      </c>
      <c r="BE117" s="155">
        <f>IF(N117="základní",J117,0)</f>
        <v>0</v>
      </c>
      <c r="BF117" s="155">
        <f>IF(N117="snížená",J117,0)</f>
        <v>0</v>
      </c>
      <c r="BG117" s="155">
        <f>IF(N117="zákl. přenesená",J117,0)</f>
        <v>0</v>
      </c>
      <c r="BH117" s="155">
        <f>IF(N117="sníž. přenesená",J117,0)</f>
        <v>0</v>
      </c>
      <c r="BI117" s="155">
        <f>IF(N117="nulová",J117,0)</f>
        <v>0</v>
      </c>
      <c r="BJ117" s="17" t="s">
        <v>79</v>
      </c>
      <c r="BK117" s="155">
        <f>ROUND(I117*H117,2)</f>
        <v>0</v>
      </c>
      <c r="BL117" s="17" t="s">
        <v>142</v>
      </c>
      <c r="BM117" s="154" t="s">
        <v>488</v>
      </c>
    </row>
    <row r="118" spans="1:65" s="13" customFormat="1" ht="10" x14ac:dyDescent="0.2">
      <c r="B118" s="156"/>
      <c r="D118" s="157" t="s">
        <v>144</v>
      </c>
      <c r="E118" s="158" t="s">
        <v>3</v>
      </c>
      <c r="F118" s="159" t="s">
        <v>489</v>
      </c>
      <c r="H118" s="160">
        <v>5.36</v>
      </c>
      <c r="I118" s="161"/>
      <c r="L118" s="156"/>
      <c r="M118" s="162"/>
      <c r="N118" s="163"/>
      <c r="O118" s="163"/>
      <c r="P118" s="163"/>
      <c r="Q118" s="163"/>
      <c r="R118" s="163"/>
      <c r="S118" s="163"/>
      <c r="T118" s="164"/>
      <c r="AT118" s="158" t="s">
        <v>144</v>
      </c>
      <c r="AU118" s="158" t="s">
        <v>81</v>
      </c>
      <c r="AV118" s="13" t="s">
        <v>81</v>
      </c>
      <c r="AW118" s="13" t="s">
        <v>34</v>
      </c>
      <c r="AX118" s="13" t="s">
        <v>72</v>
      </c>
      <c r="AY118" s="158" t="s">
        <v>135</v>
      </c>
    </row>
    <row r="119" spans="1:65" s="13" customFormat="1" ht="10" x14ac:dyDescent="0.2">
      <c r="B119" s="156"/>
      <c r="D119" s="157" t="s">
        <v>144</v>
      </c>
      <c r="E119" s="158" t="s">
        <v>3</v>
      </c>
      <c r="F119" s="159" t="s">
        <v>490</v>
      </c>
      <c r="H119" s="160">
        <v>8.9600000000000009</v>
      </c>
      <c r="I119" s="161"/>
      <c r="L119" s="156"/>
      <c r="M119" s="162"/>
      <c r="N119" s="163"/>
      <c r="O119" s="163"/>
      <c r="P119" s="163"/>
      <c r="Q119" s="163"/>
      <c r="R119" s="163"/>
      <c r="S119" s="163"/>
      <c r="T119" s="164"/>
      <c r="AT119" s="158" t="s">
        <v>144</v>
      </c>
      <c r="AU119" s="158" t="s">
        <v>81</v>
      </c>
      <c r="AV119" s="13" t="s">
        <v>81</v>
      </c>
      <c r="AW119" s="13" t="s">
        <v>34</v>
      </c>
      <c r="AX119" s="13" t="s">
        <v>72</v>
      </c>
      <c r="AY119" s="158" t="s">
        <v>135</v>
      </c>
    </row>
    <row r="120" spans="1:65" s="14" customFormat="1" ht="10" x14ac:dyDescent="0.2">
      <c r="B120" s="165"/>
      <c r="D120" s="157" t="s">
        <v>144</v>
      </c>
      <c r="E120" s="166" t="s">
        <v>3</v>
      </c>
      <c r="F120" s="167" t="s">
        <v>471</v>
      </c>
      <c r="H120" s="168">
        <v>14.32</v>
      </c>
      <c r="I120" s="169"/>
      <c r="L120" s="165"/>
      <c r="M120" s="170"/>
      <c r="N120" s="171"/>
      <c r="O120" s="171"/>
      <c r="P120" s="171"/>
      <c r="Q120" s="171"/>
      <c r="R120" s="171"/>
      <c r="S120" s="171"/>
      <c r="T120" s="172"/>
      <c r="AT120" s="166" t="s">
        <v>144</v>
      </c>
      <c r="AU120" s="166" t="s">
        <v>81</v>
      </c>
      <c r="AV120" s="14" t="s">
        <v>142</v>
      </c>
      <c r="AW120" s="14" t="s">
        <v>34</v>
      </c>
      <c r="AX120" s="14" t="s">
        <v>79</v>
      </c>
      <c r="AY120" s="166" t="s">
        <v>135</v>
      </c>
    </row>
    <row r="121" spans="1:65" s="2" customFormat="1" ht="69" x14ac:dyDescent="0.2">
      <c r="A121" s="32"/>
      <c r="B121" s="142"/>
      <c r="C121" s="143" t="s">
        <v>191</v>
      </c>
      <c r="D121" s="143" t="s">
        <v>137</v>
      </c>
      <c r="E121" s="144" t="s">
        <v>316</v>
      </c>
      <c r="F121" s="145" t="s">
        <v>317</v>
      </c>
      <c r="G121" s="146" t="s">
        <v>148</v>
      </c>
      <c r="H121" s="147">
        <v>14.32</v>
      </c>
      <c r="I121" s="148"/>
      <c r="J121" s="149">
        <f>ROUND(I121*H121,2)</f>
        <v>0</v>
      </c>
      <c r="K121" s="145" t="s">
        <v>141</v>
      </c>
      <c r="L121" s="33"/>
      <c r="M121" s="150" t="s">
        <v>3</v>
      </c>
      <c r="N121" s="151" t="s">
        <v>43</v>
      </c>
      <c r="O121" s="53"/>
      <c r="P121" s="152">
        <f>O121*H121</f>
        <v>0</v>
      </c>
      <c r="Q121" s="152">
        <v>8.5999999999999998E-4</v>
      </c>
      <c r="R121" s="152">
        <f>Q121*H121</f>
        <v>1.23152E-2</v>
      </c>
      <c r="S121" s="152">
        <v>0</v>
      </c>
      <c r="T121" s="153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54" t="s">
        <v>142</v>
      </c>
      <c r="AT121" s="154" t="s">
        <v>137</v>
      </c>
      <c r="AU121" s="154" t="s">
        <v>81</v>
      </c>
      <c r="AY121" s="17" t="s">
        <v>135</v>
      </c>
      <c r="BE121" s="155">
        <f>IF(N121="základní",J121,0)</f>
        <v>0</v>
      </c>
      <c r="BF121" s="155">
        <f>IF(N121="snížená",J121,0)</f>
        <v>0</v>
      </c>
      <c r="BG121" s="155">
        <f>IF(N121="zákl. přenesená",J121,0)</f>
        <v>0</v>
      </c>
      <c r="BH121" s="155">
        <f>IF(N121="sníž. přenesená",J121,0)</f>
        <v>0</v>
      </c>
      <c r="BI121" s="155">
        <f>IF(N121="nulová",J121,0)</f>
        <v>0</v>
      </c>
      <c r="BJ121" s="17" t="s">
        <v>79</v>
      </c>
      <c r="BK121" s="155">
        <f>ROUND(I121*H121,2)</f>
        <v>0</v>
      </c>
      <c r="BL121" s="17" t="s">
        <v>142</v>
      </c>
      <c r="BM121" s="154" t="s">
        <v>491</v>
      </c>
    </row>
    <row r="122" spans="1:65" s="13" customFormat="1" ht="10" x14ac:dyDescent="0.2">
      <c r="B122" s="156"/>
      <c r="D122" s="157" t="s">
        <v>144</v>
      </c>
      <c r="E122" s="158" t="s">
        <v>3</v>
      </c>
      <c r="F122" s="159" t="s">
        <v>489</v>
      </c>
      <c r="H122" s="160">
        <v>5.36</v>
      </c>
      <c r="I122" s="161"/>
      <c r="L122" s="156"/>
      <c r="M122" s="162"/>
      <c r="N122" s="163"/>
      <c r="O122" s="163"/>
      <c r="P122" s="163"/>
      <c r="Q122" s="163"/>
      <c r="R122" s="163"/>
      <c r="S122" s="163"/>
      <c r="T122" s="164"/>
      <c r="AT122" s="158" t="s">
        <v>144</v>
      </c>
      <c r="AU122" s="158" t="s">
        <v>81</v>
      </c>
      <c r="AV122" s="13" t="s">
        <v>81</v>
      </c>
      <c r="AW122" s="13" t="s">
        <v>34</v>
      </c>
      <c r="AX122" s="13" t="s">
        <v>72</v>
      </c>
      <c r="AY122" s="158" t="s">
        <v>135</v>
      </c>
    </row>
    <row r="123" spans="1:65" s="13" customFormat="1" ht="10" x14ac:dyDescent="0.2">
      <c r="B123" s="156"/>
      <c r="D123" s="157" t="s">
        <v>144</v>
      </c>
      <c r="E123" s="158" t="s">
        <v>3</v>
      </c>
      <c r="F123" s="159" t="s">
        <v>490</v>
      </c>
      <c r="H123" s="160">
        <v>8.9600000000000009</v>
      </c>
      <c r="I123" s="161"/>
      <c r="L123" s="156"/>
      <c r="M123" s="162"/>
      <c r="N123" s="163"/>
      <c r="O123" s="163"/>
      <c r="P123" s="163"/>
      <c r="Q123" s="163"/>
      <c r="R123" s="163"/>
      <c r="S123" s="163"/>
      <c r="T123" s="164"/>
      <c r="AT123" s="158" t="s">
        <v>144</v>
      </c>
      <c r="AU123" s="158" t="s">
        <v>81</v>
      </c>
      <c r="AV123" s="13" t="s">
        <v>81</v>
      </c>
      <c r="AW123" s="13" t="s">
        <v>34</v>
      </c>
      <c r="AX123" s="13" t="s">
        <v>72</v>
      </c>
      <c r="AY123" s="158" t="s">
        <v>135</v>
      </c>
    </row>
    <row r="124" spans="1:65" s="14" customFormat="1" ht="10" x14ac:dyDescent="0.2">
      <c r="B124" s="165"/>
      <c r="D124" s="157" t="s">
        <v>144</v>
      </c>
      <c r="E124" s="166" t="s">
        <v>3</v>
      </c>
      <c r="F124" s="167" t="s">
        <v>471</v>
      </c>
      <c r="H124" s="168">
        <v>14.32</v>
      </c>
      <c r="I124" s="169"/>
      <c r="L124" s="165"/>
      <c r="M124" s="170"/>
      <c r="N124" s="171"/>
      <c r="O124" s="171"/>
      <c r="P124" s="171"/>
      <c r="Q124" s="171"/>
      <c r="R124" s="171"/>
      <c r="S124" s="171"/>
      <c r="T124" s="172"/>
      <c r="AT124" s="166" t="s">
        <v>144</v>
      </c>
      <c r="AU124" s="166" t="s">
        <v>81</v>
      </c>
      <c r="AV124" s="14" t="s">
        <v>142</v>
      </c>
      <c r="AW124" s="14" t="s">
        <v>34</v>
      </c>
      <c r="AX124" s="14" t="s">
        <v>79</v>
      </c>
      <c r="AY124" s="166" t="s">
        <v>135</v>
      </c>
    </row>
    <row r="125" spans="1:65" s="12" customFormat="1" ht="22.75" customHeight="1" x14ac:dyDescent="0.25">
      <c r="B125" s="129"/>
      <c r="D125" s="130" t="s">
        <v>71</v>
      </c>
      <c r="E125" s="140" t="s">
        <v>142</v>
      </c>
      <c r="F125" s="140" t="s">
        <v>246</v>
      </c>
      <c r="I125" s="132"/>
      <c r="J125" s="141">
        <f>BK125</f>
        <v>0</v>
      </c>
      <c r="L125" s="129"/>
      <c r="M125" s="134"/>
      <c r="N125" s="135"/>
      <c r="O125" s="135"/>
      <c r="P125" s="136">
        <f>SUM(P126:P133)</f>
        <v>0</v>
      </c>
      <c r="Q125" s="135"/>
      <c r="R125" s="136">
        <f>SUM(R126:R133)</f>
        <v>6.8884642500000002</v>
      </c>
      <c r="S125" s="135"/>
      <c r="T125" s="137">
        <f>SUM(T126:T133)</f>
        <v>0</v>
      </c>
      <c r="AR125" s="130" t="s">
        <v>79</v>
      </c>
      <c r="AT125" s="138" t="s">
        <v>71</v>
      </c>
      <c r="AU125" s="138" t="s">
        <v>79</v>
      </c>
      <c r="AY125" s="130" t="s">
        <v>135</v>
      </c>
      <c r="BK125" s="139">
        <f>SUM(BK126:BK133)</f>
        <v>0</v>
      </c>
    </row>
    <row r="126" spans="1:65" s="2" customFormat="1" ht="33" customHeight="1" x14ac:dyDescent="0.2">
      <c r="A126" s="32"/>
      <c r="B126" s="142"/>
      <c r="C126" s="143" t="s">
        <v>196</v>
      </c>
      <c r="D126" s="143" t="s">
        <v>137</v>
      </c>
      <c r="E126" s="144" t="s">
        <v>492</v>
      </c>
      <c r="F126" s="145" t="s">
        <v>493</v>
      </c>
      <c r="G126" s="146" t="s">
        <v>148</v>
      </c>
      <c r="H126" s="147">
        <v>5.7750000000000004</v>
      </c>
      <c r="I126" s="148"/>
      <c r="J126" s="149">
        <f>ROUND(I126*H126,2)</f>
        <v>0</v>
      </c>
      <c r="K126" s="145" t="s">
        <v>141</v>
      </c>
      <c r="L126" s="33"/>
      <c r="M126" s="150" t="s">
        <v>3</v>
      </c>
      <c r="N126" s="151" t="s">
        <v>43</v>
      </c>
      <c r="O126" s="53"/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4" t="s">
        <v>142</v>
      </c>
      <c r="AT126" s="154" t="s">
        <v>137</v>
      </c>
      <c r="AU126" s="154" t="s">
        <v>81</v>
      </c>
      <c r="AY126" s="17" t="s">
        <v>135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7" t="s">
        <v>79</v>
      </c>
      <c r="BK126" s="155">
        <f>ROUND(I126*H126,2)</f>
        <v>0</v>
      </c>
      <c r="BL126" s="17" t="s">
        <v>142</v>
      </c>
      <c r="BM126" s="154" t="s">
        <v>494</v>
      </c>
    </row>
    <row r="127" spans="1:65" s="13" customFormat="1" ht="10" x14ac:dyDescent="0.2">
      <c r="B127" s="156"/>
      <c r="D127" s="157" t="s">
        <v>144</v>
      </c>
      <c r="E127" s="158" t="s">
        <v>3</v>
      </c>
      <c r="F127" s="159" t="s">
        <v>495</v>
      </c>
      <c r="H127" s="160">
        <v>5.7750000000000004</v>
      </c>
      <c r="I127" s="161"/>
      <c r="L127" s="156"/>
      <c r="M127" s="162"/>
      <c r="N127" s="163"/>
      <c r="O127" s="163"/>
      <c r="P127" s="163"/>
      <c r="Q127" s="163"/>
      <c r="R127" s="163"/>
      <c r="S127" s="163"/>
      <c r="T127" s="164"/>
      <c r="AT127" s="158" t="s">
        <v>144</v>
      </c>
      <c r="AU127" s="158" t="s">
        <v>81</v>
      </c>
      <c r="AV127" s="13" t="s">
        <v>81</v>
      </c>
      <c r="AW127" s="13" t="s">
        <v>34</v>
      </c>
      <c r="AX127" s="13" t="s">
        <v>79</v>
      </c>
      <c r="AY127" s="158" t="s">
        <v>135</v>
      </c>
    </row>
    <row r="128" spans="1:65" s="2" customFormat="1" ht="23" x14ac:dyDescent="0.2">
      <c r="A128" s="32"/>
      <c r="B128" s="142"/>
      <c r="C128" s="143" t="s">
        <v>200</v>
      </c>
      <c r="D128" s="143" t="s">
        <v>137</v>
      </c>
      <c r="E128" s="144" t="s">
        <v>329</v>
      </c>
      <c r="F128" s="145" t="s">
        <v>330</v>
      </c>
      <c r="G128" s="146" t="s">
        <v>162</v>
      </c>
      <c r="H128" s="147">
        <v>2.8919999999999999</v>
      </c>
      <c r="I128" s="148"/>
      <c r="J128" s="149">
        <f>ROUND(I128*H128,2)</f>
        <v>0</v>
      </c>
      <c r="K128" s="145" t="s">
        <v>141</v>
      </c>
      <c r="L128" s="33"/>
      <c r="M128" s="150" t="s">
        <v>3</v>
      </c>
      <c r="N128" s="151" t="s">
        <v>43</v>
      </c>
      <c r="O128" s="53"/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4" t="s">
        <v>142</v>
      </c>
      <c r="AT128" s="154" t="s">
        <v>137</v>
      </c>
      <c r="AU128" s="154" t="s">
        <v>81</v>
      </c>
      <c r="AY128" s="17" t="s">
        <v>135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7" t="s">
        <v>79</v>
      </c>
      <c r="BK128" s="155">
        <f>ROUND(I128*H128,2)</f>
        <v>0</v>
      </c>
      <c r="BL128" s="17" t="s">
        <v>142</v>
      </c>
      <c r="BM128" s="154" t="s">
        <v>496</v>
      </c>
    </row>
    <row r="129" spans="1:65" s="13" customFormat="1" ht="10" x14ac:dyDescent="0.2">
      <c r="B129" s="156"/>
      <c r="D129" s="157" t="s">
        <v>144</v>
      </c>
      <c r="E129" s="158" t="s">
        <v>3</v>
      </c>
      <c r="F129" s="159" t="s">
        <v>497</v>
      </c>
      <c r="H129" s="160">
        <v>2.8919999999999999</v>
      </c>
      <c r="I129" s="161"/>
      <c r="L129" s="156"/>
      <c r="M129" s="162"/>
      <c r="N129" s="163"/>
      <c r="O129" s="163"/>
      <c r="P129" s="163"/>
      <c r="Q129" s="163"/>
      <c r="R129" s="163"/>
      <c r="S129" s="163"/>
      <c r="T129" s="164"/>
      <c r="AT129" s="158" t="s">
        <v>144</v>
      </c>
      <c r="AU129" s="158" t="s">
        <v>81</v>
      </c>
      <c r="AV129" s="13" t="s">
        <v>81</v>
      </c>
      <c r="AW129" s="13" t="s">
        <v>34</v>
      </c>
      <c r="AX129" s="13" t="s">
        <v>79</v>
      </c>
      <c r="AY129" s="158" t="s">
        <v>135</v>
      </c>
    </row>
    <row r="130" spans="1:65" s="2" customFormat="1" ht="34.5" x14ac:dyDescent="0.2">
      <c r="A130" s="32"/>
      <c r="B130" s="142"/>
      <c r="C130" s="143" t="s">
        <v>207</v>
      </c>
      <c r="D130" s="143" t="s">
        <v>137</v>
      </c>
      <c r="E130" s="144" t="s">
        <v>337</v>
      </c>
      <c r="F130" s="145" t="s">
        <v>338</v>
      </c>
      <c r="G130" s="146" t="s">
        <v>162</v>
      </c>
      <c r="H130" s="147">
        <v>1</v>
      </c>
      <c r="I130" s="148"/>
      <c r="J130" s="149">
        <f>ROUND(I130*H130,2)</f>
        <v>0</v>
      </c>
      <c r="K130" s="145" t="s">
        <v>141</v>
      </c>
      <c r="L130" s="33"/>
      <c r="M130" s="150" t="s">
        <v>3</v>
      </c>
      <c r="N130" s="151" t="s">
        <v>43</v>
      </c>
      <c r="O130" s="53"/>
      <c r="P130" s="152">
        <f>O130*H130</f>
        <v>0</v>
      </c>
      <c r="Q130" s="152">
        <v>2.13408</v>
      </c>
      <c r="R130" s="152">
        <f>Q130*H130</f>
        <v>2.13408</v>
      </c>
      <c r="S130" s="152">
        <v>0</v>
      </c>
      <c r="T130" s="15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4" t="s">
        <v>142</v>
      </c>
      <c r="AT130" s="154" t="s">
        <v>137</v>
      </c>
      <c r="AU130" s="154" t="s">
        <v>81</v>
      </c>
      <c r="AY130" s="17" t="s">
        <v>135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7" t="s">
        <v>79</v>
      </c>
      <c r="BK130" s="155">
        <f>ROUND(I130*H130,2)</f>
        <v>0</v>
      </c>
      <c r="BL130" s="17" t="s">
        <v>142</v>
      </c>
      <c r="BM130" s="154" t="s">
        <v>498</v>
      </c>
    </row>
    <row r="131" spans="1:65" s="13" customFormat="1" ht="10" x14ac:dyDescent="0.2">
      <c r="B131" s="156"/>
      <c r="D131" s="157" t="s">
        <v>144</v>
      </c>
      <c r="E131" s="158" t="s">
        <v>3</v>
      </c>
      <c r="F131" s="159" t="s">
        <v>499</v>
      </c>
      <c r="H131" s="160">
        <v>1</v>
      </c>
      <c r="I131" s="161"/>
      <c r="L131" s="156"/>
      <c r="M131" s="162"/>
      <c r="N131" s="163"/>
      <c r="O131" s="163"/>
      <c r="P131" s="163"/>
      <c r="Q131" s="163"/>
      <c r="R131" s="163"/>
      <c r="S131" s="163"/>
      <c r="T131" s="164"/>
      <c r="AT131" s="158" t="s">
        <v>144</v>
      </c>
      <c r="AU131" s="158" t="s">
        <v>81</v>
      </c>
      <c r="AV131" s="13" t="s">
        <v>81</v>
      </c>
      <c r="AW131" s="13" t="s">
        <v>34</v>
      </c>
      <c r="AX131" s="13" t="s">
        <v>79</v>
      </c>
      <c r="AY131" s="158" t="s">
        <v>135</v>
      </c>
    </row>
    <row r="132" spans="1:65" s="2" customFormat="1" ht="44.25" customHeight="1" x14ac:dyDescent="0.2">
      <c r="A132" s="32"/>
      <c r="B132" s="142"/>
      <c r="C132" s="143" t="s">
        <v>9</v>
      </c>
      <c r="D132" s="143" t="s">
        <v>137</v>
      </c>
      <c r="E132" s="144" t="s">
        <v>500</v>
      </c>
      <c r="F132" s="145" t="s">
        <v>501</v>
      </c>
      <c r="G132" s="146" t="s">
        <v>148</v>
      </c>
      <c r="H132" s="147">
        <v>5.7750000000000004</v>
      </c>
      <c r="I132" s="148"/>
      <c r="J132" s="149">
        <f>ROUND(I132*H132,2)</f>
        <v>0</v>
      </c>
      <c r="K132" s="145" t="s">
        <v>141</v>
      </c>
      <c r="L132" s="33"/>
      <c r="M132" s="150" t="s">
        <v>3</v>
      </c>
      <c r="N132" s="151" t="s">
        <v>43</v>
      </c>
      <c r="O132" s="53"/>
      <c r="P132" s="152">
        <f>O132*H132</f>
        <v>0</v>
      </c>
      <c r="Q132" s="152">
        <v>0.82326999999999995</v>
      </c>
      <c r="R132" s="152">
        <f>Q132*H132</f>
        <v>4.7543842500000002</v>
      </c>
      <c r="S132" s="152">
        <v>0</v>
      </c>
      <c r="T132" s="15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4" t="s">
        <v>142</v>
      </c>
      <c r="AT132" s="154" t="s">
        <v>137</v>
      </c>
      <c r="AU132" s="154" t="s">
        <v>81</v>
      </c>
      <c r="AY132" s="17" t="s">
        <v>135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7" t="s">
        <v>79</v>
      </c>
      <c r="BK132" s="155">
        <f>ROUND(I132*H132,2)</f>
        <v>0</v>
      </c>
      <c r="BL132" s="17" t="s">
        <v>142</v>
      </c>
      <c r="BM132" s="154" t="s">
        <v>502</v>
      </c>
    </row>
    <row r="133" spans="1:65" s="13" customFormat="1" ht="10" x14ac:dyDescent="0.2">
      <c r="B133" s="156"/>
      <c r="D133" s="157" t="s">
        <v>144</v>
      </c>
      <c r="E133" s="158" t="s">
        <v>3</v>
      </c>
      <c r="F133" s="159" t="s">
        <v>495</v>
      </c>
      <c r="H133" s="160">
        <v>5.7750000000000004</v>
      </c>
      <c r="I133" s="161"/>
      <c r="L133" s="156"/>
      <c r="M133" s="162"/>
      <c r="N133" s="163"/>
      <c r="O133" s="163"/>
      <c r="P133" s="163"/>
      <c r="Q133" s="163"/>
      <c r="R133" s="163"/>
      <c r="S133" s="163"/>
      <c r="T133" s="164"/>
      <c r="AT133" s="158" t="s">
        <v>144</v>
      </c>
      <c r="AU133" s="158" t="s">
        <v>81</v>
      </c>
      <c r="AV133" s="13" t="s">
        <v>81</v>
      </c>
      <c r="AW133" s="13" t="s">
        <v>34</v>
      </c>
      <c r="AX133" s="13" t="s">
        <v>79</v>
      </c>
      <c r="AY133" s="158" t="s">
        <v>135</v>
      </c>
    </row>
    <row r="134" spans="1:65" s="12" customFormat="1" ht="22.75" customHeight="1" x14ac:dyDescent="0.25">
      <c r="B134" s="129"/>
      <c r="D134" s="130" t="s">
        <v>71</v>
      </c>
      <c r="E134" s="140" t="s">
        <v>177</v>
      </c>
      <c r="F134" s="140" t="s">
        <v>345</v>
      </c>
      <c r="I134" s="132"/>
      <c r="J134" s="141">
        <f>BK134</f>
        <v>0</v>
      </c>
      <c r="L134" s="129"/>
      <c r="M134" s="134"/>
      <c r="N134" s="135"/>
      <c r="O134" s="135"/>
      <c r="P134" s="136">
        <f>SUM(P135:P138)</f>
        <v>0</v>
      </c>
      <c r="Q134" s="135"/>
      <c r="R134" s="136">
        <f>SUM(R135:R138)</f>
        <v>0.21208000000000002</v>
      </c>
      <c r="S134" s="135"/>
      <c r="T134" s="137">
        <f>SUM(T135:T138)</f>
        <v>0</v>
      </c>
      <c r="AR134" s="130" t="s">
        <v>79</v>
      </c>
      <c r="AT134" s="138" t="s">
        <v>71</v>
      </c>
      <c r="AU134" s="138" t="s">
        <v>79</v>
      </c>
      <c r="AY134" s="130" t="s">
        <v>135</v>
      </c>
      <c r="BK134" s="139">
        <f>SUM(BK135:BK138)</f>
        <v>0</v>
      </c>
    </row>
    <row r="135" spans="1:65" s="2" customFormat="1" ht="44.25" customHeight="1" x14ac:dyDescent="0.2">
      <c r="A135" s="32"/>
      <c r="B135" s="142"/>
      <c r="C135" s="143" t="s">
        <v>216</v>
      </c>
      <c r="D135" s="143" t="s">
        <v>137</v>
      </c>
      <c r="E135" s="144" t="s">
        <v>503</v>
      </c>
      <c r="F135" s="145" t="s">
        <v>504</v>
      </c>
      <c r="G135" s="146" t="s">
        <v>243</v>
      </c>
      <c r="H135" s="147">
        <v>48.2</v>
      </c>
      <c r="I135" s="148"/>
      <c r="J135" s="149">
        <f>ROUND(I135*H135,2)</f>
        <v>0</v>
      </c>
      <c r="K135" s="145" t="s">
        <v>141</v>
      </c>
      <c r="L135" s="33"/>
      <c r="M135" s="150" t="s">
        <v>3</v>
      </c>
      <c r="N135" s="151" t="s">
        <v>43</v>
      </c>
      <c r="O135" s="53"/>
      <c r="P135" s="152">
        <f>O135*H135</f>
        <v>0</v>
      </c>
      <c r="Q135" s="152">
        <v>4.4000000000000003E-3</v>
      </c>
      <c r="R135" s="152">
        <f>Q135*H135</f>
        <v>0.21208000000000002</v>
      </c>
      <c r="S135" s="152">
        <v>0</v>
      </c>
      <c r="T135" s="15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4" t="s">
        <v>142</v>
      </c>
      <c r="AT135" s="154" t="s">
        <v>137</v>
      </c>
      <c r="AU135" s="154" t="s">
        <v>81</v>
      </c>
      <c r="AY135" s="17" t="s">
        <v>135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7" t="s">
        <v>79</v>
      </c>
      <c r="BK135" s="155">
        <f>ROUND(I135*H135,2)</f>
        <v>0</v>
      </c>
      <c r="BL135" s="17" t="s">
        <v>142</v>
      </c>
      <c r="BM135" s="154" t="s">
        <v>505</v>
      </c>
    </row>
    <row r="136" spans="1:65" s="13" customFormat="1" ht="10" x14ac:dyDescent="0.2">
      <c r="B136" s="156"/>
      <c r="D136" s="157" t="s">
        <v>144</v>
      </c>
      <c r="E136" s="158" t="s">
        <v>3</v>
      </c>
      <c r="F136" s="159" t="s">
        <v>506</v>
      </c>
      <c r="H136" s="160">
        <v>48.2</v>
      </c>
      <c r="I136" s="161"/>
      <c r="L136" s="156"/>
      <c r="M136" s="162"/>
      <c r="N136" s="163"/>
      <c r="O136" s="163"/>
      <c r="P136" s="163"/>
      <c r="Q136" s="163"/>
      <c r="R136" s="163"/>
      <c r="S136" s="163"/>
      <c r="T136" s="164"/>
      <c r="AT136" s="158" t="s">
        <v>144</v>
      </c>
      <c r="AU136" s="158" t="s">
        <v>81</v>
      </c>
      <c r="AV136" s="13" t="s">
        <v>81</v>
      </c>
      <c r="AW136" s="13" t="s">
        <v>34</v>
      </c>
      <c r="AX136" s="13" t="s">
        <v>79</v>
      </c>
      <c r="AY136" s="158" t="s">
        <v>135</v>
      </c>
    </row>
    <row r="137" spans="1:65" s="2" customFormat="1" ht="16.5" customHeight="1" x14ac:dyDescent="0.2">
      <c r="A137" s="32"/>
      <c r="B137" s="142"/>
      <c r="C137" s="143" t="s">
        <v>221</v>
      </c>
      <c r="D137" s="143" t="s">
        <v>137</v>
      </c>
      <c r="E137" s="144" t="s">
        <v>353</v>
      </c>
      <c r="F137" s="145" t="s">
        <v>507</v>
      </c>
      <c r="G137" s="146" t="s">
        <v>299</v>
      </c>
      <c r="H137" s="147">
        <v>1</v>
      </c>
      <c r="I137" s="148"/>
      <c r="J137" s="149">
        <f>ROUND(I137*H137,2)</f>
        <v>0</v>
      </c>
      <c r="K137" s="145" t="s">
        <v>3</v>
      </c>
      <c r="L137" s="33"/>
      <c r="M137" s="150" t="s">
        <v>3</v>
      </c>
      <c r="N137" s="151" t="s">
        <v>43</v>
      </c>
      <c r="O137" s="53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4" t="s">
        <v>142</v>
      </c>
      <c r="AT137" s="154" t="s">
        <v>137</v>
      </c>
      <c r="AU137" s="154" t="s">
        <v>81</v>
      </c>
      <c r="AY137" s="17" t="s">
        <v>135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7" t="s">
        <v>79</v>
      </c>
      <c r="BK137" s="155">
        <f>ROUND(I137*H137,2)</f>
        <v>0</v>
      </c>
      <c r="BL137" s="17" t="s">
        <v>142</v>
      </c>
      <c r="BM137" s="154" t="s">
        <v>508</v>
      </c>
    </row>
    <row r="138" spans="1:65" s="13" customFormat="1" ht="10" x14ac:dyDescent="0.2">
      <c r="B138" s="156"/>
      <c r="D138" s="157" t="s">
        <v>144</v>
      </c>
      <c r="E138" s="158" t="s">
        <v>3</v>
      </c>
      <c r="F138" s="159" t="s">
        <v>509</v>
      </c>
      <c r="H138" s="160">
        <v>1</v>
      </c>
      <c r="I138" s="161"/>
      <c r="L138" s="156"/>
      <c r="M138" s="162"/>
      <c r="N138" s="163"/>
      <c r="O138" s="163"/>
      <c r="P138" s="163"/>
      <c r="Q138" s="163"/>
      <c r="R138" s="163"/>
      <c r="S138" s="163"/>
      <c r="T138" s="164"/>
      <c r="AT138" s="158" t="s">
        <v>144</v>
      </c>
      <c r="AU138" s="158" t="s">
        <v>81</v>
      </c>
      <c r="AV138" s="13" t="s">
        <v>81</v>
      </c>
      <c r="AW138" s="13" t="s">
        <v>34</v>
      </c>
      <c r="AX138" s="13" t="s">
        <v>79</v>
      </c>
      <c r="AY138" s="158" t="s">
        <v>135</v>
      </c>
    </row>
    <row r="139" spans="1:65" s="12" customFormat="1" ht="22.75" customHeight="1" x14ac:dyDescent="0.25">
      <c r="B139" s="129"/>
      <c r="D139" s="130" t="s">
        <v>71</v>
      </c>
      <c r="E139" s="140" t="s">
        <v>182</v>
      </c>
      <c r="F139" s="140" t="s">
        <v>365</v>
      </c>
      <c r="I139" s="132"/>
      <c r="J139" s="141">
        <f>BK139</f>
        <v>0</v>
      </c>
      <c r="L139" s="129"/>
      <c r="M139" s="134"/>
      <c r="N139" s="135"/>
      <c r="O139" s="135"/>
      <c r="P139" s="136">
        <f>P140</f>
        <v>0</v>
      </c>
      <c r="Q139" s="135"/>
      <c r="R139" s="136">
        <f>R140</f>
        <v>0</v>
      </c>
      <c r="S139" s="135"/>
      <c r="T139" s="137">
        <f>T140</f>
        <v>0</v>
      </c>
      <c r="AR139" s="130" t="s">
        <v>79</v>
      </c>
      <c r="AT139" s="138" t="s">
        <v>71</v>
      </c>
      <c r="AU139" s="138" t="s">
        <v>79</v>
      </c>
      <c r="AY139" s="130" t="s">
        <v>135</v>
      </c>
      <c r="BK139" s="139">
        <f>BK140</f>
        <v>0</v>
      </c>
    </row>
    <row r="140" spans="1:65" s="2" customFormat="1" ht="34.5" x14ac:dyDescent="0.2">
      <c r="A140" s="32"/>
      <c r="B140" s="142"/>
      <c r="C140" s="143" t="s">
        <v>226</v>
      </c>
      <c r="D140" s="143" t="s">
        <v>137</v>
      </c>
      <c r="E140" s="144" t="s">
        <v>510</v>
      </c>
      <c r="F140" s="145" t="s">
        <v>511</v>
      </c>
      <c r="G140" s="146" t="s">
        <v>299</v>
      </c>
      <c r="H140" s="147">
        <v>1</v>
      </c>
      <c r="I140" s="148"/>
      <c r="J140" s="149">
        <f>ROUND(I140*H140,2)</f>
        <v>0</v>
      </c>
      <c r="K140" s="145" t="s">
        <v>3</v>
      </c>
      <c r="L140" s="33"/>
      <c r="M140" s="150" t="s">
        <v>3</v>
      </c>
      <c r="N140" s="151" t="s">
        <v>43</v>
      </c>
      <c r="O140" s="53"/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4" t="s">
        <v>142</v>
      </c>
      <c r="AT140" s="154" t="s">
        <v>137</v>
      </c>
      <c r="AU140" s="154" t="s">
        <v>81</v>
      </c>
      <c r="AY140" s="17" t="s">
        <v>135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7" t="s">
        <v>79</v>
      </c>
      <c r="BK140" s="155">
        <f>ROUND(I140*H140,2)</f>
        <v>0</v>
      </c>
      <c r="BL140" s="17" t="s">
        <v>142</v>
      </c>
      <c r="BM140" s="154" t="s">
        <v>512</v>
      </c>
    </row>
    <row r="141" spans="1:65" s="12" customFormat="1" ht="22.75" customHeight="1" x14ac:dyDescent="0.25">
      <c r="B141" s="129"/>
      <c r="D141" s="130" t="s">
        <v>71</v>
      </c>
      <c r="E141" s="140" t="s">
        <v>264</v>
      </c>
      <c r="F141" s="140" t="s">
        <v>265</v>
      </c>
      <c r="I141" s="132"/>
      <c r="J141" s="141">
        <f>BK141</f>
        <v>0</v>
      </c>
      <c r="L141" s="129"/>
      <c r="M141" s="134"/>
      <c r="N141" s="135"/>
      <c r="O141" s="135"/>
      <c r="P141" s="136">
        <f>P142</f>
        <v>0</v>
      </c>
      <c r="Q141" s="135"/>
      <c r="R141" s="136">
        <f>R142</f>
        <v>0</v>
      </c>
      <c r="S141" s="135"/>
      <c r="T141" s="137">
        <f>T142</f>
        <v>0</v>
      </c>
      <c r="AR141" s="130" t="s">
        <v>79</v>
      </c>
      <c r="AT141" s="138" t="s">
        <v>71</v>
      </c>
      <c r="AU141" s="138" t="s">
        <v>79</v>
      </c>
      <c r="AY141" s="130" t="s">
        <v>135</v>
      </c>
      <c r="BK141" s="139">
        <f>BK142</f>
        <v>0</v>
      </c>
    </row>
    <row r="142" spans="1:65" s="2" customFormat="1" ht="21.75" customHeight="1" x14ac:dyDescent="0.2">
      <c r="A142" s="32"/>
      <c r="B142" s="142"/>
      <c r="C142" s="143" t="s">
        <v>231</v>
      </c>
      <c r="D142" s="143" t="s">
        <v>137</v>
      </c>
      <c r="E142" s="144" t="s">
        <v>267</v>
      </c>
      <c r="F142" s="145" t="s">
        <v>268</v>
      </c>
      <c r="G142" s="146" t="s">
        <v>269</v>
      </c>
      <c r="H142" s="147">
        <v>30.494</v>
      </c>
      <c r="I142" s="148"/>
      <c r="J142" s="149">
        <f>ROUND(I142*H142,2)</f>
        <v>0</v>
      </c>
      <c r="K142" s="145" t="s">
        <v>141</v>
      </c>
      <c r="L142" s="33"/>
      <c r="M142" s="183" t="s">
        <v>3</v>
      </c>
      <c r="N142" s="184" t="s">
        <v>43</v>
      </c>
      <c r="O142" s="185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4" t="s">
        <v>142</v>
      </c>
      <c r="AT142" s="154" t="s">
        <v>137</v>
      </c>
      <c r="AU142" s="154" t="s">
        <v>81</v>
      </c>
      <c r="AY142" s="17" t="s">
        <v>135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7" t="s">
        <v>79</v>
      </c>
      <c r="BK142" s="155">
        <f>ROUND(I142*H142,2)</f>
        <v>0</v>
      </c>
      <c r="BL142" s="17" t="s">
        <v>142</v>
      </c>
      <c r="BM142" s="154" t="s">
        <v>513</v>
      </c>
    </row>
    <row r="143" spans="1:65" s="2" customFormat="1" ht="7" customHeight="1" x14ac:dyDescent="0.2">
      <c r="A143" s="32"/>
      <c r="B143" s="42"/>
      <c r="C143" s="43"/>
      <c r="D143" s="43"/>
      <c r="E143" s="43"/>
      <c r="F143" s="43"/>
      <c r="G143" s="43"/>
      <c r="H143" s="43"/>
      <c r="I143" s="43"/>
      <c r="J143" s="43"/>
      <c r="K143" s="43"/>
      <c r="L143" s="33"/>
      <c r="M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</sheetData>
  <autoFilter ref="C91:K142" xr:uid="{00000000-0009-0000-0000-000004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52"/>
  <sheetViews>
    <sheetView showGridLines="0" workbookViewId="0"/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300" t="s">
        <v>6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7" t="s">
        <v>99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5" customHeight="1" x14ac:dyDescent="0.2">
      <c r="B4" s="20"/>
      <c r="D4" s="21" t="s">
        <v>105</v>
      </c>
      <c r="L4" s="20"/>
      <c r="M4" s="93" t="s">
        <v>11</v>
      </c>
      <c r="AT4" s="17" t="s">
        <v>4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26.25" customHeight="1" x14ac:dyDescent="0.2">
      <c r="B7" s="20"/>
      <c r="E7" s="315" t="str">
        <f>'Rekapitulace stavby'!K6</f>
        <v>Vodní nádrže Jermalské rybníky „ Horní a dolní rybník na p.č. 1906 a 1907 v k.ú. Kaplice</v>
      </c>
      <c r="F7" s="316"/>
      <c r="G7" s="316"/>
      <c r="H7" s="316"/>
      <c r="L7" s="20"/>
    </row>
    <row r="8" spans="1:46" s="1" customFormat="1" ht="12" customHeight="1" x14ac:dyDescent="0.2">
      <c r="B8" s="20"/>
      <c r="D8" s="27" t="s">
        <v>106</v>
      </c>
      <c r="L8" s="20"/>
    </row>
    <row r="9" spans="1:46" s="2" customFormat="1" ht="16.5" customHeight="1" x14ac:dyDescent="0.2">
      <c r="A9" s="32"/>
      <c r="B9" s="33"/>
      <c r="C9" s="32"/>
      <c r="D9" s="32"/>
      <c r="E9" s="315" t="s">
        <v>514</v>
      </c>
      <c r="F9" s="317"/>
      <c r="G9" s="317"/>
      <c r="H9" s="317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108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78" t="s">
        <v>109</v>
      </c>
      <c r="F11" s="317"/>
      <c r="G11" s="317"/>
      <c r="H11" s="317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0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20</v>
      </c>
      <c r="G13" s="32"/>
      <c r="H13" s="32"/>
      <c r="I13" s="27" t="s">
        <v>21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22</v>
      </c>
      <c r="E14" s="32"/>
      <c r="F14" s="25" t="s">
        <v>23</v>
      </c>
      <c r="G14" s="32"/>
      <c r="H14" s="32"/>
      <c r="I14" s="27" t="s">
        <v>24</v>
      </c>
      <c r="J14" s="50" t="str">
        <f>'Rekapitulace stavby'!AN8</f>
        <v>8. 4. 2021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75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26</v>
      </c>
      <c r="E16" s="32"/>
      <c r="F16" s="32"/>
      <c r="G16" s="32"/>
      <c r="H16" s="32"/>
      <c r="I16" s="27" t="s">
        <v>27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29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30</v>
      </c>
      <c r="E19" s="32"/>
      <c r="F19" s="32"/>
      <c r="G19" s="32"/>
      <c r="H19" s="32"/>
      <c r="I19" s="27" t="s">
        <v>27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18" t="str">
        <f>'Rekapitulace stavby'!E14</f>
        <v>Vyplň údaj</v>
      </c>
      <c r="F20" s="284"/>
      <c r="G20" s="284"/>
      <c r="H20" s="284"/>
      <c r="I20" s="27" t="s">
        <v>29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32</v>
      </c>
      <c r="E22" s="32"/>
      <c r="F22" s="32"/>
      <c r="G22" s="32"/>
      <c r="H22" s="32"/>
      <c r="I22" s="27" t="s">
        <v>27</v>
      </c>
      <c r="J22" s="25" t="s">
        <v>3</v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33</v>
      </c>
      <c r="F23" s="32"/>
      <c r="G23" s="32"/>
      <c r="H23" s="32"/>
      <c r="I23" s="27" t="s">
        <v>29</v>
      </c>
      <c r="J23" s="25" t="s">
        <v>3</v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35</v>
      </c>
      <c r="E25" s="32"/>
      <c r="F25" s="32"/>
      <c r="G25" s="32"/>
      <c r="H25" s="32"/>
      <c r="I25" s="27" t="s">
        <v>27</v>
      </c>
      <c r="J25" s="25" t="str">
        <f>IF('Rekapitulace stavby'!AN19="","",'Rekapitulace stavby'!AN19)</f>
        <v/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29</v>
      </c>
      <c r="J26" s="25" t="str">
        <f>IF('Rekapitulace stavby'!AN20="","",'Rekapitulace stavby'!AN20)</f>
        <v/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36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71.25" customHeight="1" x14ac:dyDescent="0.2">
      <c r="A29" s="95"/>
      <c r="B29" s="96"/>
      <c r="C29" s="95"/>
      <c r="D29" s="95"/>
      <c r="E29" s="289" t="s">
        <v>110</v>
      </c>
      <c r="F29" s="289"/>
      <c r="G29" s="289"/>
      <c r="H29" s="289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98" t="s">
        <v>38</v>
      </c>
      <c r="E32" s="32"/>
      <c r="F32" s="32"/>
      <c r="G32" s="32"/>
      <c r="H32" s="32"/>
      <c r="I32" s="32"/>
      <c r="J32" s="66">
        <f>ROUND(J90, 2)</f>
        <v>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 x14ac:dyDescent="0.2">
      <c r="A34" s="32"/>
      <c r="B34" s="33"/>
      <c r="C34" s="32"/>
      <c r="D34" s="32"/>
      <c r="E34" s="32"/>
      <c r="F34" s="36" t="s">
        <v>40</v>
      </c>
      <c r="G34" s="32"/>
      <c r="H34" s="32"/>
      <c r="I34" s="36" t="s">
        <v>39</v>
      </c>
      <c r="J34" s="36" t="s">
        <v>41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 x14ac:dyDescent="0.2">
      <c r="A35" s="32"/>
      <c r="B35" s="33"/>
      <c r="C35" s="32"/>
      <c r="D35" s="99" t="s">
        <v>42</v>
      </c>
      <c r="E35" s="27" t="s">
        <v>43</v>
      </c>
      <c r="F35" s="100">
        <f>ROUND((SUM(BE90:BE151)),  2)</f>
        <v>0</v>
      </c>
      <c r="G35" s="32"/>
      <c r="H35" s="32"/>
      <c r="I35" s="101">
        <v>0.21</v>
      </c>
      <c r="J35" s="100">
        <f>ROUND(((SUM(BE90:BE151))*I35),  2)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 x14ac:dyDescent="0.2">
      <c r="A36" s="32"/>
      <c r="B36" s="33"/>
      <c r="C36" s="32"/>
      <c r="D36" s="32"/>
      <c r="E36" s="27" t="s">
        <v>44</v>
      </c>
      <c r="F36" s="100">
        <f>ROUND((SUM(BF90:BF151)),  2)</f>
        <v>0</v>
      </c>
      <c r="G36" s="32"/>
      <c r="H36" s="32"/>
      <c r="I36" s="101">
        <v>0.15</v>
      </c>
      <c r="J36" s="100">
        <f>ROUND(((SUM(BF90:BF151))*I36),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3"/>
      <c r="C37" s="32"/>
      <c r="D37" s="32"/>
      <c r="E37" s="27" t="s">
        <v>45</v>
      </c>
      <c r="F37" s="100">
        <f>ROUND((SUM(BG90:BG151)),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 x14ac:dyDescent="0.2">
      <c r="A38" s="32"/>
      <c r="B38" s="33"/>
      <c r="C38" s="32"/>
      <c r="D38" s="32"/>
      <c r="E38" s="27" t="s">
        <v>46</v>
      </c>
      <c r="F38" s="100">
        <f>ROUND((SUM(BH90:BH151)),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 x14ac:dyDescent="0.2">
      <c r="A39" s="32"/>
      <c r="B39" s="33"/>
      <c r="C39" s="32"/>
      <c r="D39" s="32"/>
      <c r="E39" s="27" t="s">
        <v>47</v>
      </c>
      <c r="F39" s="100">
        <f>ROUND((SUM(BI90:BI151)),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2"/>
      <c r="D41" s="103" t="s">
        <v>48</v>
      </c>
      <c r="E41" s="55"/>
      <c r="F41" s="55"/>
      <c r="G41" s="104" t="s">
        <v>49</v>
      </c>
      <c r="H41" s="105" t="s">
        <v>50</v>
      </c>
      <c r="I41" s="55"/>
      <c r="J41" s="106">
        <f>SUM(J32:J39)</f>
        <v>0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 x14ac:dyDescent="0.2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customHeight="1" x14ac:dyDescent="0.2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customHeight="1" x14ac:dyDescent="0.2">
      <c r="A47" s="32"/>
      <c r="B47" s="33"/>
      <c r="C47" s="21" t="s">
        <v>111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customHeight="1" x14ac:dyDescent="0.2">
      <c r="A50" s="32"/>
      <c r="B50" s="33"/>
      <c r="C50" s="32"/>
      <c r="D50" s="32"/>
      <c r="E50" s="315" t="str">
        <f>E7</f>
        <v>Vodní nádrže Jermalské rybníky „ Horní a dolní rybník na p.č. 1906 a 1907 v k.ú. Kaplice</v>
      </c>
      <c r="F50" s="316"/>
      <c r="G50" s="316"/>
      <c r="H50" s="316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106</v>
      </c>
      <c r="L51" s="20"/>
    </row>
    <row r="52" spans="1:47" s="2" customFormat="1" ht="16.5" customHeight="1" x14ac:dyDescent="0.2">
      <c r="A52" s="32"/>
      <c r="B52" s="33"/>
      <c r="C52" s="32"/>
      <c r="D52" s="32"/>
      <c r="E52" s="315" t="s">
        <v>514</v>
      </c>
      <c r="F52" s="317"/>
      <c r="G52" s="317"/>
      <c r="H52" s="317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108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78" t="str">
        <f>E11</f>
        <v>01 - Hráz</v>
      </c>
      <c r="F54" s="317"/>
      <c r="G54" s="317"/>
      <c r="H54" s="317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customHeight="1" x14ac:dyDescent="0.2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22</v>
      </c>
      <c r="D56" s="32"/>
      <c r="E56" s="32"/>
      <c r="F56" s="25" t="str">
        <f>F14</f>
        <v>k.ú. Kaplice</v>
      </c>
      <c r="G56" s="32"/>
      <c r="H56" s="32"/>
      <c r="I56" s="27" t="s">
        <v>24</v>
      </c>
      <c r="J56" s="50" t="str">
        <f>IF(J14="","",J14)</f>
        <v>8. 4. 2021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customHeight="1" x14ac:dyDescent="0.2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65" customHeight="1" x14ac:dyDescent="0.2">
      <c r="A58" s="32"/>
      <c r="B58" s="33"/>
      <c r="C58" s="27" t="s">
        <v>26</v>
      </c>
      <c r="D58" s="32"/>
      <c r="E58" s="32"/>
      <c r="F58" s="25" t="str">
        <f>E17</f>
        <v xml:space="preserve"> </v>
      </c>
      <c r="G58" s="32"/>
      <c r="H58" s="32"/>
      <c r="I58" s="27" t="s">
        <v>32</v>
      </c>
      <c r="J58" s="30" t="str">
        <f>E23</f>
        <v>Ing. Martina Hřebeková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15" customHeight="1" x14ac:dyDescent="0.2">
      <c r="A59" s="32"/>
      <c r="B59" s="33"/>
      <c r="C59" s="27" t="s">
        <v>30</v>
      </c>
      <c r="D59" s="32"/>
      <c r="E59" s="32"/>
      <c r="F59" s="25" t="str">
        <f>IF(E20="","",E20)</f>
        <v>Vyplň údaj</v>
      </c>
      <c r="G59" s="32"/>
      <c r="H59" s="32"/>
      <c r="I59" s="27" t="s">
        <v>35</v>
      </c>
      <c r="J59" s="30" t="str">
        <f>E26</f>
        <v xml:space="preserve"> 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25" customHeight="1" x14ac:dyDescent="0.2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08" t="s">
        <v>112</v>
      </c>
      <c r="D61" s="102"/>
      <c r="E61" s="102"/>
      <c r="F61" s="102"/>
      <c r="G61" s="102"/>
      <c r="H61" s="102"/>
      <c r="I61" s="102"/>
      <c r="J61" s="109" t="s">
        <v>113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25" customHeight="1" x14ac:dyDescent="0.2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75" customHeight="1" x14ac:dyDescent="0.2">
      <c r="A63" s="32"/>
      <c r="B63" s="33"/>
      <c r="C63" s="110" t="s">
        <v>70</v>
      </c>
      <c r="D63" s="32"/>
      <c r="E63" s="32"/>
      <c r="F63" s="32"/>
      <c r="G63" s="32"/>
      <c r="H63" s="32"/>
      <c r="I63" s="32"/>
      <c r="J63" s="66">
        <f>J90</f>
        <v>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114</v>
      </c>
    </row>
    <row r="64" spans="1:47" s="9" customFormat="1" ht="25" customHeight="1" x14ac:dyDescent="0.2">
      <c r="B64" s="111"/>
      <c r="D64" s="112" t="s">
        <v>115</v>
      </c>
      <c r="E64" s="113"/>
      <c r="F64" s="113"/>
      <c r="G64" s="113"/>
      <c r="H64" s="113"/>
      <c r="I64" s="113"/>
      <c r="J64" s="114">
        <f>J91</f>
        <v>0</v>
      </c>
      <c r="L64" s="111"/>
    </row>
    <row r="65" spans="1:31" s="10" customFormat="1" ht="19.899999999999999" customHeight="1" x14ac:dyDescent="0.2">
      <c r="B65" s="115"/>
      <c r="D65" s="116" t="s">
        <v>116</v>
      </c>
      <c r="E65" s="117"/>
      <c r="F65" s="117"/>
      <c r="G65" s="117"/>
      <c r="H65" s="117"/>
      <c r="I65" s="117"/>
      <c r="J65" s="118">
        <f>J92</f>
        <v>0</v>
      </c>
      <c r="L65" s="115"/>
    </row>
    <row r="66" spans="1:31" s="10" customFormat="1" ht="19.899999999999999" customHeight="1" x14ac:dyDescent="0.2">
      <c r="B66" s="115"/>
      <c r="D66" s="116" t="s">
        <v>117</v>
      </c>
      <c r="E66" s="117"/>
      <c r="F66" s="117"/>
      <c r="G66" s="117"/>
      <c r="H66" s="117"/>
      <c r="I66" s="117"/>
      <c r="J66" s="118">
        <f>J136</f>
        <v>0</v>
      </c>
      <c r="L66" s="115"/>
    </row>
    <row r="67" spans="1:31" s="10" customFormat="1" ht="19.899999999999999" customHeight="1" x14ac:dyDescent="0.2">
      <c r="B67" s="115"/>
      <c r="D67" s="116" t="s">
        <v>118</v>
      </c>
      <c r="E67" s="117"/>
      <c r="F67" s="117"/>
      <c r="G67" s="117"/>
      <c r="H67" s="117"/>
      <c r="I67" s="117"/>
      <c r="J67" s="118">
        <f>J141</f>
        <v>0</v>
      </c>
      <c r="L67" s="115"/>
    </row>
    <row r="68" spans="1:31" s="10" customFormat="1" ht="19.899999999999999" customHeight="1" x14ac:dyDescent="0.2">
      <c r="B68" s="115"/>
      <c r="D68" s="116" t="s">
        <v>119</v>
      </c>
      <c r="E68" s="117"/>
      <c r="F68" s="117"/>
      <c r="G68" s="117"/>
      <c r="H68" s="117"/>
      <c r="I68" s="117"/>
      <c r="J68" s="118">
        <f>J150</f>
        <v>0</v>
      </c>
      <c r="L68" s="115"/>
    </row>
    <row r="69" spans="1:31" s="2" customFormat="1" ht="21.75" customHeight="1" x14ac:dyDescent="0.2">
      <c r="A69" s="32"/>
      <c r="B69" s="33"/>
      <c r="C69" s="32"/>
      <c r="D69" s="32"/>
      <c r="E69" s="32"/>
      <c r="F69" s="32"/>
      <c r="G69" s="32"/>
      <c r="H69" s="32"/>
      <c r="I69" s="32"/>
      <c r="J69" s="32"/>
      <c r="K69" s="32"/>
      <c r="L69" s="9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7" customHeight="1" x14ac:dyDescent="0.2">
      <c r="A70" s="32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9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4" spans="1:31" s="2" customFormat="1" ht="7" customHeight="1" x14ac:dyDescent="0.2">
      <c r="A74" s="32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5" customHeight="1" x14ac:dyDescent="0.2">
      <c r="A75" s="32"/>
      <c r="B75" s="33"/>
      <c r="C75" s="21" t="s">
        <v>120</v>
      </c>
      <c r="D75" s="32"/>
      <c r="E75" s="32"/>
      <c r="F75" s="32"/>
      <c r="G75" s="32"/>
      <c r="H75" s="32"/>
      <c r="I75" s="32"/>
      <c r="J75" s="32"/>
      <c r="K75" s="32"/>
      <c r="L75" s="9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7" customHeight="1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9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 x14ac:dyDescent="0.2">
      <c r="A77" s="32"/>
      <c r="B77" s="33"/>
      <c r="C77" s="27" t="s">
        <v>17</v>
      </c>
      <c r="D77" s="32"/>
      <c r="E77" s="32"/>
      <c r="F77" s="32"/>
      <c r="G77" s="32"/>
      <c r="H77" s="32"/>
      <c r="I77" s="32"/>
      <c r="J77" s="32"/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26.25" customHeight="1" x14ac:dyDescent="0.2">
      <c r="A78" s="32"/>
      <c r="B78" s="33"/>
      <c r="C78" s="32"/>
      <c r="D78" s="32"/>
      <c r="E78" s="315" t="str">
        <f>E7</f>
        <v>Vodní nádrže Jermalské rybníky „ Horní a dolní rybník na p.č. 1906 a 1907 v k.ú. Kaplice</v>
      </c>
      <c r="F78" s="316"/>
      <c r="G78" s="316"/>
      <c r="H78" s="316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1" customFormat="1" ht="12" customHeight="1" x14ac:dyDescent="0.2">
      <c r="B79" s="20"/>
      <c r="C79" s="27" t="s">
        <v>106</v>
      </c>
      <c r="L79" s="20"/>
    </row>
    <row r="80" spans="1:31" s="2" customFormat="1" ht="16.5" customHeight="1" x14ac:dyDescent="0.2">
      <c r="A80" s="32"/>
      <c r="B80" s="33"/>
      <c r="C80" s="32"/>
      <c r="D80" s="32"/>
      <c r="E80" s="315" t="s">
        <v>514</v>
      </c>
      <c r="F80" s="317"/>
      <c r="G80" s="317"/>
      <c r="H80" s="317"/>
      <c r="I80" s="32"/>
      <c r="J80" s="32"/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 x14ac:dyDescent="0.2">
      <c r="A81" s="32"/>
      <c r="B81" s="33"/>
      <c r="C81" s="27" t="s">
        <v>108</v>
      </c>
      <c r="D81" s="32"/>
      <c r="E81" s="32"/>
      <c r="F81" s="32"/>
      <c r="G81" s="32"/>
      <c r="H81" s="32"/>
      <c r="I81" s="32"/>
      <c r="J81" s="32"/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6.5" customHeight="1" x14ac:dyDescent="0.2">
      <c r="A82" s="32"/>
      <c r="B82" s="33"/>
      <c r="C82" s="32"/>
      <c r="D82" s="32"/>
      <c r="E82" s="278" t="str">
        <f>E11</f>
        <v>01 - Hráz</v>
      </c>
      <c r="F82" s="317"/>
      <c r="G82" s="317"/>
      <c r="H82" s="317"/>
      <c r="I82" s="32"/>
      <c r="J82" s="32"/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2" customHeight="1" x14ac:dyDescent="0.2">
      <c r="A84" s="32"/>
      <c r="B84" s="33"/>
      <c r="C84" s="27" t="s">
        <v>22</v>
      </c>
      <c r="D84" s="32"/>
      <c r="E84" s="32"/>
      <c r="F84" s="25" t="str">
        <f>F14</f>
        <v>k.ú. Kaplice</v>
      </c>
      <c r="G84" s="32"/>
      <c r="H84" s="32"/>
      <c r="I84" s="27" t="s">
        <v>24</v>
      </c>
      <c r="J84" s="50" t="str">
        <f>IF(J14="","",J14)</f>
        <v>8. 4. 2021</v>
      </c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7" customHeight="1" x14ac:dyDescent="0.2">
      <c r="A85" s="32"/>
      <c r="B85" s="33"/>
      <c r="C85" s="32"/>
      <c r="D85" s="32"/>
      <c r="E85" s="32"/>
      <c r="F85" s="32"/>
      <c r="G85" s="32"/>
      <c r="H85" s="32"/>
      <c r="I85" s="32"/>
      <c r="J85" s="32"/>
      <c r="K85" s="32"/>
      <c r="L85" s="9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25.65" customHeight="1" x14ac:dyDescent="0.2">
      <c r="A86" s="32"/>
      <c r="B86" s="33"/>
      <c r="C86" s="27" t="s">
        <v>26</v>
      </c>
      <c r="D86" s="32"/>
      <c r="E86" s="32"/>
      <c r="F86" s="25" t="str">
        <f>E17</f>
        <v xml:space="preserve"> </v>
      </c>
      <c r="G86" s="32"/>
      <c r="H86" s="32"/>
      <c r="I86" s="27" t="s">
        <v>32</v>
      </c>
      <c r="J86" s="30" t="str">
        <f>E23</f>
        <v>Ing. Martina Hřebeková</v>
      </c>
      <c r="K86" s="32"/>
      <c r="L86" s="94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5.15" customHeight="1" x14ac:dyDescent="0.2">
      <c r="A87" s="32"/>
      <c r="B87" s="33"/>
      <c r="C87" s="27" t="s">
        <v>30</v>
      </c>
      <c r="D87" s="32"/>
      <c r="E87" s="32"/>
      <c r="F87" s="25" t="str">
        <f>IF(E20="","",E20)</f>
        <v>Vyplň údaj</v>
      </c>
      <c r="G87" s="32"/>
      <c r="H87" s="32"/>
      <c r="I87" s="27" t="s">
        <v>35</v>
      </c>
      <c r="J87" s="30" t="str">
        <f>E26</f>
        <v xml:space="preserve"> </v>
      </c>
      <c r="K87" s="32"/>
      <c r="L87" s="94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0.2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94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11" customFormat="1" ht="29.25" customHeight="1" x14ac:dyDescent="0.2">
      <c r="A89" s="119"/>
      <c r="B89" s="120"/>
      <c r="C89" s="121" t="s">
        <v>121</v>
      </c>
      <c r="D89" s="122" t="s">
        <v>57</v>
      </c>
      <c r="E89" s="122" t="s">
        <v>53</v>
      </c>
      <c r="F89" s="122" t="s">
        <v>54</v>
      </c>
      <c r="G89" s="122" t="s">
        <v>122</v>
      </c>
      <c r="H89" s="122" t="s">
        <v>123</v>
      </c>
      <c r="I89" s="122" t="s">
        <v>124</v>
      </c>
      <c r="J89" s="122" t="s">
        <v>113</v>
      </c>
      <c r="K89" s="123" t="s">
        <v>125</v>
      </c>
      <c r="L89" s="124"/>
      <c r="M89" s="57" t="s">
        <v>3</v>
      </c>
      <c r="N89" s="58" t="s">
        <v>42</v>
      </c>
      <c r="O89" s="58" t="s">
        <v>126</v>
      </c>
      <c r="P89" s="58" t="s">
        <v>127</v>
      </c>
      <c r="Q89" s="58" t="s">
        <v>128</v>
      </c>
      <c r="R89" s="58" t="s">
        <v>129</v>
      </c>
      <c r="S89" s="58" t="s">
        <v>130</v>
      </c>
      <c r="T89" s="59" t="s">
        <v>131</v>
      </c>
      <c r="U89" s="119"/>
      <c r="V89" s="119"/>
      <c r="W89" s="119"/>
      <c r="X89" s="119"/>
      <c r="Y89" s="119"/>
      <c r="Z89" s="119"/>
      <c r="AA89" s="119"/>
      <c r="AB89" s="119"/>
      <c r="AC89" s="119"/>
      <c r="AD89" s="119"/>
      <c r="AE89" s="119"/>
    </row>
    <row r="90" spans="1:65" s="2" customFormat="1" ht="22.75" customHeight="1" x14ac:dyDescent="0.35">
      <c r="A90" s="32"/>
      <c r="B90" s="33"/>
      <c r="C90" s="64" t="s">
        <v>132</v>
      </c>
      <c r="D90" s="32"/>
      <c r="E90" s="32"/>
      <c r="F90" s="32"/>
      <c r="G90" s="32"/>
      <c r="H90" s="32"/>
      <c r="I90" s="32"/>
      <c r="J90" s="125">
        <f>BK90</f>
        <v>0</v>
      </c>
      <c r="K90" s="32"/>
      <c r="L90" s="33"/>
      <c r="M90" s="60"/>
      <c r="N90" s="51"/>
      <c r="O90" s="61"/>
      <c r="P90" s="126">
        <f>P91</f>
        <v>0</v>
      </c>
      <c r="Q90" s="61"/>
      <c r="R90" s="126">
        <f>R91</f>
        <v>1025.6632500000001</v>
      </c>
      <c r="S90" s="61"/>
      <c r="T90" s="127">
        <f>T91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7" t="s">
        <v>71</v>
      </c>
      <c r="AU90" s="17" t="s">
        <v>114</v>
      </c>
      <c r="BK90" s="128">
        <f>BK91</f>
        <v>0</v>
      </c>
    </row>
    <row r="91" spans="1:65" s="12" customFormat="1" ht="25.9" customHeight="1" x14ac:dyDescent="0.35">
      <c r="B91" s="129"/>
      <c r="D91" s="130" t="s">
        <v>71</v>
      </c>
      <c r="E91" s="131" t="s">
        <v>133</v>
      </c>
      <c r="F91" s="131" t="s">
        <v>134</v>
      </c>
      <c r="I91" s="132"/>
      <c r="J91" s="133">
        <f>BK91</f>
        <v>0</v>
      </c>
      <c r="L91" s="129"/>
      <c r="M91" s="134"/>
      <c r="N91" s="135"/>
      <c r="O91" s="135"/>
      <c r="P91" s="136">
        <f>P92+P136+P141+P150</f>
        <v>0</v>
      </c>
      <c r="Q91" s="135"/>
      <c r="R91" s="136">
        <f>R92+R136+R141+R150</f>
        <v>1025.6632500000001</v>
      </c>
      <c r="S91" s="135"/>
      <c r="T91" s="137">
        <f>T92+T136+T141+T150</f>
        <v>0</v>
      </c>
      <c r="AR91" s="130" t="s">
        <v>79</v>
      </c>
      <c r="AT91" s="138" t="s">
        <v>71</v>
      </c>
      <c r="AU91" s="138" t="s">
        <v>72</v>
      </c>
      <c r="AY91" s="130" t="s">
        <v>135</v>
      </c>
      <c r="BK91" s="139">
        <f>BK92+BK136+BK141+BK150</f>
        <v>0</v>
      </c>
    </row>
    <row r="92" spans="1:65" s="12" customFormat="1" ht="22.75" customHeight="1" x14ac:dyDescent="0.25">
      <c r="B92" s="129"/>
      <c r="D92" s="130" t="s">
        <v>71</v>
      </c>
      <c r="E92" s="140" t="s">
        <v>79</v>
      </c>
      <c r="F92" s="140" t="s">
        <v>136</v>
      </c>
      <c r="I92" s="132"/>
      <c r="J92" s="141">
        <f>BK92</f>
        <v>0</v>
      </c>
      <c r="L92" s="129"/>
      <c r="M92" s="134"/>
      <c r="N92" s="135"/>
      <c r="O92" s="135"/>
      <c r="P92" s="136">
        <f>SUM(P93:P135)</f>
        <v>0</v>
      </c>
      <c r="Q92" s="135"/>
      <c r="R92" s="136">
        <f>SUM(R93:R135)</f>
        <v>1.125E-2</v>
      </c>
      <c r="S92" s="135"/>
      <c r="T92" s="137">
        <f>SUM(T93:T135)</f>
        <v>0</v>
      </c>
      <c r="AR92" s="130" t="s">
        <v>79</v>
      </c>
      <c r="AT92" s="138" t="s">
        <v>71</v>
      </c>
      <c r="AU92" s="138" t="s">
        <v>79</v>
      </c>
      <c r="AY92" s="130" t="s">
        <v>135</v>
      </c>
      <c r="BK92" s="139">
        <f>SUM(BK93:BK135)</f>
        <v>0</v>
      </c>
    </row>
    <row r="93" spans="1:65" s="2" customFormat="1" ht="23" x14ac:dyDescent="0.2">
      <c r="A93" s="32"/>
      <c r="B93" s="142"/>
      <c r="C93" s="143" t="s">
        <v>79</v>
      </c>
      <c r="D93" s="143" t="s">
        <v>137</v>
      </c>
      <c r="E93" s="144" t="s">
        <v>138</v>
      </c>
      <c r="F93" s="145" t="s">
        <v>139</v>
      </c>
      <c r="G93" s="146" t="s">
        <v>140</v>
      </c>
      <c r="H93" s="147">
        <v>0.55000000000000004</v>
      </c>
      <c r="I93" s="148"/>
      <c r="J93" s="149">
        <f>ROUND(I93*H93,2)</f>
        <v>0</v>
      </c>
      <c r="K93" s="145" t="s">
        <v>141</v>
      </c>
      <c r="L93" s="33"/>
      <c r="M93" s="150" t="s">
        <v>3</v>
      </c>
      <c r="N93" s="151" t="s">
        <v>43</v>
      </c>
      <c r="O93" s="53"/>
      <c r="P93" s="152">
        <f>O93*H93</f>
        <v>0</v>
      </c>
      <c r="Q93" s="152">
        <v>0</v>
      </c>
      <c r="R93" s="152">
        <f>Q93*H93</f>
        <v>0</v>
      </c>
      <c r="S93" s="152">
        <v>0</v>
      </c>
      <c r="T93" s="153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54" t="s">
        <v>142</v>
      </c>
      <c r="AT93" s="154" t="s">
        <v>137</v>
      </c>
      <c r="AU93" s="154" t="s">
        <v>81</v>
      </c>
      <c r="AY93" s="17" t="s">
        <v>135</v>
      </c>
      <c r="BE93" s="155">
        <f>IF(N93="základní",J93,0)</f>
        <v>0</v>
      </c>
      <c r="BF93" s="155">
        <f>IF(N93="snížená",J93,0)</f>
        <v>0</v>
      </c>
      <c r="BG93" s="155">
        <f>IF(N93="zákl. přenesená",J93,0)</f>
        <v>0</v>
      </c>
      <c r="BH93" s="155">
        <f>IF(N93="sníž. přenesená",J93,0)</f>
        <v>0</v>
      </c>
      <c r="BI93" s="155">
        <f>IF(N93="nulová",J93,0)</f>
        <v>0</v>
      </c>
      <c r="BJ93" s="17" t="s">
        <v>79</v>
      </c>
      <c r="BK93" s="155">
        <f>ROUND(I93*H93,2)</f>
        <v>0</v>
      </c>
      <c r="BL93" s="17" t="s">
        <v>142</v>
      </c>
      <c r="BM93" s="154" t="s">
        <v>515</v>
      </c>
    </row>
    <row r="94" spans="1:65" s="13" customFormat="1" ht="10" x14ac:dyDescent="0.2">
      <c r="B94" s="156"/>
      <c r="D94" s="157" t="s">
        <v>144</v>
      </c>
      <c r="E94" s="158" t="s">
        <v>3</v>
      </c>
      <c r="F94" s="159" t="s">
        <v>516</v>
      </c>
      <c r="H94" s="160">
        <v>0.55000000000000004</v>
      </c>
      <c r="I94" s="161"/>
      <c r="L94" s="156"/>
      <c r="M94" s="162"/>
      <c r="N94" s="163"/>
      <c r="O94" s="163"/>
      <c r="P94" s="163"/>
      <c r="Q94" s="163"/>
      <c r="R94" s="163"/>
      <c r="S94" s="163"/>
      <c r="T94" s="164"/>
      <c r="AT94" s="158" t="s">
        <v>144</v>
      </c>
      <c r="AU94" s="158" t="s">
        <v>81</v>
      </c>
      <c r="AV94" s="13" t="s">
        <v>81</v>
      </c>
      <c r="AW94" s="13" t="s">
        <v>34</v>
      </c>
      <c r="AX94" s="13" t="s">
        <v>79</v>
      </c>
      <c r="AY94" s="158" t="s">
        <v>135</v>
      </c>
    </row>
    <row r="95" spans="1:65" s="2" customFormat="1" ht="44.25" customHeight="1" x14ac:dyDescent="0.2">
      <c r="A95" s="32"/>
      <c r="B95" s="142"/>
      <c r="C95" s="143" t="s">
        <v>81</v>
      </c>
      <c r="D95" s="143" t="s">
        <v>137</v>
      </c>
      <c r="E95" s="144" t="s">
        <v>146</v>
      </c>
      <c r="F95" s="145" t="s">
        <v>147</v>
      </c>
      <c r="G95" s="146" t="s">
        <v>148</v>
      </c>
      <c r="H95" s="147">
        <v>74</v>
      </c>
      <c r="I95" s="148"/>
      <c r="J95" s="149">
        <f>ROUND(I95*H95,2)</f>
        <v>0</v>
      </c>
      <c r="K95" s="145" t="s">
        <v>141</v>
      </c>
      <c r="L95" s="33"/>
      <c r="M95" s="150" t="s">
        <v>3</v>
      </c>
      <c r="N95" s="151" t="s">
        <v>43</v>
      </c>
      <c r="O95" s="53"/>
      <c r="P95" s="152">
        <f>O95*H95</f>
        <v>0</v>
      </c>
      <c r="Q95" s="152">
        <v>0</v>
      </c>
      <c r="R95" s="152">
        <f>Q95*H95</f>
        <v>0</v>
      </c>
      <c r="S95" s="152">
        <v>0</v>
      </c>
      <c r="T95" s="153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54" t="s">
        <v>142</v>
      </c>
      <c r="AT95" s="154" t="s">
        <v>137</v>
      </c>
      <c r="AU95" s="154" t="s">
        <v>81</v>
      </c>
      <c r="AY95" s="17" t="s">
        <v>135</v>
      </c>
      <c r="BE95" s="155">
        <f>IF(N95="základní",J95,0)</f>
        <v>0</v>
      </c>
      <c r="BF95" s="155">
        <f>IF(N95="snížená",J95,0)</f>
        <v>0</v>
      </c>
      <c r="BG95" s="155">
        <f>IF(N95="zákl. přenesená",J95,0)</f>
        <v>0</v>
      </c>
      <c r="BH95" s="155">
        <f>IF(N95="sníž. přenesená",J95,0)</f>
        <v>0</v>
      </c>
      <c r="BI95" s="155">
        <f>IF(N95="nulová",J95,0)</f>
        <v>0</v>
      </c>
      <c r="BJ95" s="17" t="s">
        <v>79</v>
      </c>
      <c r="BK95" s="155">
        <f>ROUND(I95*H95,2)</f>
        <v>0</v>
      </c>
      <c r="BL95" s="17" t="s">
        <v>142</v>
      </c>
      <c r="BM95" s="154" t="s">
        <v>517</v>
      </c>
    </row>
    <row r="96" spans="1:65" s="13" customFormat="1" ht="10" x14ac:dyDescent="0.2">
      <c r="B96" s="156"/>
      <c r="D96" s="157" t="s">
        <v>144</v>
      </c>
      <c r="E96" s="158" t="s">
        <v>3</v>
      </c>
      <c r="F96" s="159" t="s">
        <v>150</v>
      </c>
      <c r="H96" s="160">
        <v>74</v>
      </c>
      <c r="I96" s="161"/>
      <c r="L96" s="156"/>
      <c r="M96" s="162"/>
      <c r="N96" s="163"/>
      <c r="O96" s="163"/>
      <c r="P96" s="163"/>
      <c r="Q96" s="163"/>
      <c r="R96" s="163"/>
      <c r="S96" s="163"/>
      <c r="T96" s="164"/>
      <c r="AT96" s="158" t="s">
        <v>144</v>
      </c>
      <c r="AU96" s="158" t="s">
        <v>81</v>
      </c>
      <c r="AV96" s="13" t="s">
        <v>81</v>
      </c>
      <c r="AW96" s="13" t="s">
        <v>34</v>
      </c>
      <c r="AX96" s="13" t="s">
        <v>79</v>
      </c>
      <c r="AY96" s="158" t="s">
        <v>135</v>
      </c>
    </row>
    <row r="97" spans="1:65" s="2" customFormat="1" ht="33" customHeight="1" x14ac:dyDescent="0.2">
      <c r="A97" s="32"/>
      <c r="B97" s="142"/>
      <c r="C97" s="143" t="s">
        <v>151</v>
      </c>
      <c r="D97" s="143" t="s">
        <v>137</v>
      </c>
      <c r="E97" s="144" t="s">
        <v>152</v>
      </c>
      <c r="F97" s="145" t="s">
        <v>153</v>
      </c>
      <c r="G97" s="146" t="s">
        <v>148</v>
      </c>
      <c r="H97" s="147">
        <v>74</v>
      </c>
      <c r="I97" s="148"/>
      <c r="J97" s="149">
        <f>ROUND(I97*H97,2)</f>
        <v>0</v>
      </c>
      <c r="K97" s="145" t="s">
        <v>141</v>
      </c>
      <c r="L97" s="33"/>
      <c r="M97" s="150" t="s">
        <v>3</v>
      </c>
      <c r="N97" s="151" t="s">
        <v>43</v>
      </c>
      <c r="O97" s="53"/>
      <c r="P97" s="152">
        <f>O97*H97</f>
        <v>0</v>
      </c>
      <c r="Q97" s="152">
        <v>0</v>
      </c>
      <c r="R97" s="152">
        <f>Q97*H97</f>
        <v>0</v>
      </c>
      <c r="S97" s="152">
        <v>0</v>
      </c>
      <c r="T97" s="153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54" t="s">
        <v>142</v>
      </c>
      <c r="AT97" s="154" t="s">
        <v>137</v>
      </c>
      <c r="AU97" s="154" t="s">
        <v>81</v>
      </c>
      <c r="AY97" s="17" t="s">
        <v>135</v>
      </c>
      <c r="BE97" s="155">
        <f>IF(N97="základní",J97,0)</f>
        <v>0</v>
      </c>
      <c r="BF97" s="155">
        <f>IF(N97="snížená",J97,0)</f>
        <v>0</v>
      </c>
      <c r="BG97" s="155">
        <f>IF(N97="zákl. přenesená",J97,0)</f>
        <v>0</v>
      </c>
      <c r="BH97" s="155">
        <f>IF(N97="sníž. přenesená",J97,0)</f>
        <v>0</v>
      </c>
      <c r="BI97" s="155">
        <f>IF(N97="nulová",J97,0)</f>
        <v>0</v>
      </c>
      <c r="BJ97" s="17" t="s">
        <v>79</v>
      </c>
      <c r="BK97" s="155">
        <f>ROUND(I97*H97,2)</f>
        <v>0</v>
      </c>
      <c r="BL97" s="17" t="s">
        <v>142</v>
      </c>
      <c r="BM97" s="154" t="s">
        <v>518</v>
      </c>
    </row>
    <row r="98" spans="1:65" s="13" customFormat="1" ht="10" x14ac:dyDescent="0.2">
      <c r="B98" s="156"/>
      <c r="D98" s="157" t="s">
        <v>144</v>
      </c>
      <c r="E98" s="158" t="s">
        <v>3</v>
      </c>
      <c r="F98" s="159" t="s">
        <v>150</v>
      </c>
      <c r="H98" s="160">
        <v>74</v>
      </c>
      <c r="I98" s="161"/>
      <c r="L98" s="156"/>
      <c r="M98" s="162"/>
      <c r="N98" s="163"/>
      <c r="O98" s="163"/>
      <c r="P98" s="163"/>
      <c r="Q98" s="163"/>
      <c r="R98" s="163"/>
      <c r="S98" s="163"/>
      <c r="T98" s="164"/>
      <c r="AT98" s="158" t="s">
        <v>144</v>
      </c>
      <c r="AU98" s="158" t="s">
        <v>81</v>
      </c>
      <c r="AV98" s="13" t="s">
        <v>81</v>
      </c>
      <c r="AW98" s="13" t="s">
        <v>34</v>
      </c>
      <c r="AX98" s="13" t="s">
        <v>79</v>
      </c>
      <c r="AY98" s="158" t="s">
        <v>135</v>
      </c>
    </row>
    <row r="99" spans="1:65" s="2" customFormat="1" ht="23" x14ac:dyDescent="0.2">
      <c r="A99" s="32"/>
      <c r="B99" s="142"/>
      <c r="C99" s="143" t="s">
        <v>142</v>
      </c>
      <c r="D99" s="143" t="s">
        <v>137</v>
      </c>
      <c r="E99" s="144" t="s">
        <v>155</v>
      </c>
      <c r="F99" s="145" t="s">
        <v>156</v>
      </c>
      <c r="G99" s="146" t="s">
        <v>148</v>
      </c>
      <c r="H99" s="147">
        <v>426</v>
      </c>
      <c r="I99" s="148"/>
      <c r="J99" s="149">
        <f>ROUND(I99*H99,2)</f>
        <v>0</v>
      </c>
      <c r="K99" s="145" t="s">
        <v>141</v>
      </c>
      <c r="L99" s="33"/>
      <c r="M99" s="150" t="s">
        <v>3</v>
      </c>
      <c r="N99" s="151" t="s">
        <v>43</v>
      </c>
      <c r="O99" s="53"/>
      <c r="P99" s="152">
        <f>O99*H99</f>
        <v>0</v>
      </c>
      <c r="Q99" s="152">
        <v>0</v>
      </c>
      <c r="R99" s="152">
        <f>Q99*H99</f>
        <v>0</v>
      </c>
      <c r="S99" s="152">
        <v>0</v>
      </c>
      <c r="T99" s="153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54" t="s">
        <v>142</v>
      </c>
      <c r="AT99" s="154" t="s">
        <v>137</v>
      </c>
      <c r="AU99" s="154" t="s">
        <v>81</v>
      </c>
      <c r="AY99" s="17" t="s">
        <v>135</v>
      </c>
      <c r="BE99" s="155">
        <f>IF(N99="základní",J99,0)</f>
        <v>0</v>
      </c>
      <c r="BF99" s="155">
        <f>IF(N99="snížená",J99,0)</f>
        <v>0</v>
      </c>
      <c r="BG99" s="155">
        <f>IF(N99="zákl. přenesená",J99,0)</f>
        <v>0</v>
      </c>
      <c r="BH99" s="155">
        <f>IF(N99="sníž. přenesená",J99,0)</f>
        <v>0</v>
      </c>
      <c r="BI99" s="155">
        <f>IF(N99="nulová",J99,0)</f>
        <v>0</v>
      </c>
      <c r="BJ99" s="17" t="s">
        <v>79</v>
      </c>
      <c r="BK99" s="155">
        <f>ROUND(I99*H99,2)</f>
        <v>0</v>
      </c>
      <c r="BL99" s="17" t="s">
        <v>142</v>
      </c>
      <c r="BM99" s="154" t="s">
        <v>519</v>
      </c>
    </row>
    <row r="100" spans="1:65" s="13" customFormat="1" ht="10" x14ac:dyDescent="0.2">
      <c r="B100" s="156"/>
      <c r="D100" s="157" t="s">
        <v>144</v>
      </c>
      <c r="E100" s="158" t="s">
        <v>3</v>
      </c>
      <c r="F100" s="159" t="s">
        <v>520</v>
      </c>
      <c r="H100" s="160">
        <v>426</v>
      </c>
      <c r="I100" s="161"/>
      <c r="L100" s="156"/>
      <c r="M100" s="162"/>
      <c r="N100" s="163"/>
      <c r="O100" s="163"/>
      <c r="P100" s="163"/>
      <c r="Q100" s="163"/>
      <c r="R100" s="163"/>
      <c r="S100" s="163"/>
      <c r="T100" s="164"/>
      <c r="AT100" s="158" t="s">
        <v>144</v>
      </c>
      <c r="AU100" s="158" t="s">
        <v>81</v>
      </c>
      <c r="AV100" s="13" t="s">
        <v>81</v>
      </c>
      <c r="AW100" s="13" t="s">
        <v>34</v>
      </c>
      <c r="AX100" s="13" t="s">
        <v>79</v>
      </c>
      <c r="AY100" s="158" t="s">
        <v>135</v>
      </c>
    </row>
    <row r="101" spans="1:65" s="2" customFormat="1" ht="33" customHeight="1" x14ac:dyDescent="0.2">
      <c r="A101" s="32"/>
      <c r="B101" s="142"/>
      <c r="C101" s="143" t="s">
        <v>159</v>
      </c>
      <c r="D101" s="143" t="s">
        <v>137</v>
      </c>
      <c r="E101" s="144" t="s">
        <v>160</v>
      </c>
      <c r="F101" s="145" t="s">
        <v>161</v>
      </c>
      <c r="G101" s="146" t="s">
        <v>162</v>
      </c>
      <c r="H101" s="147">
        <v>2374.5</v>
      </c>
      <c r="I101" s="148"/>
      <c r="J101" s="149">
        <f>ROUND(I101*H101,2)</f>
        <v>0</v>
      </c>
      <c r="K101" s="145" t="s">
        <v>141</v>
      </c>
      <c r="L101" s="33"/>
      <c r="M101" s="150" t="s">
        <v>3</v>
      </c>
      <c r="N101" s="151" t="s">
        <v>43</v>
      </c>
      <c r="O101" s="53"/>
      <c r="P101" s="152">
        <f>O101*H101</f>
        <v>0</v>
      </c>
      <c r="Q101" s="152">
        <v>0</v>
      </c>
      <c r="R101" s="152">
        <f>Q101*H101</f>
        <v>0</v>
      </c>
      <c r="S101" s="152">
        <v>0</v>
      </c>
      <c r="T101" s="153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54" t="s">
        <v>142</v>
      </c>
      <c r="AT101" s="154" t="s">
        <v>137</v>
      </c>
      <c r="AU101" s="154" t="s">
        <v>81</v>
      </c>
      <c r="AY101" s="17" t="s">
        <v>135</v>
      </c>
      <c r="BE101" s="155">
        <f>IF(N101="základní",J101,0)</f>
        <v>0</v>
      </c>
      <c r="BF101" s="155">
        <f>IF(N101="snížená",J101,0)</f>
        <v>0</v>
      </c>
      <c r="BG101" s="155">
        <f>IF(N101="zákl. přenesená",J101,0)</f>
        <v>0</v>
      </c>
      <c r="BH101" s="155">
        <f>IF(N101="sníž. přenesená",J101,0)</f>
        <v>0</v>
      </c>
      <c r="BI101" s="155">
        <f>IF(N101="nulová",J101,0)</f>
        <v>0</v>
      </c>
      <c r="BJ101" s="17" t="s">
        <v>79</v>
      </c>
      <c r="BK101" s="155">
        <f>ROUND(I101*H101,2)</f>
        <v>0</v>
      </c>
      <c r="BL101" s="17" t="s">
        <v>142</v>
      </c>
      <c r="BM101" s="154" t="s">
        <v>521</v>
      </c>
    </row>
    <row r="102" spans="1:65" s="13" customFormat="1" ht="10" x14ac:dyDescent="0.2">
      <c r="B102" s="156"/>
      <c r="D102" s="157" t="s">
        <v>144</v>
      </c>
      <c r="E102" s="158" t="s">
        <v>3</v>
      </c>
      <c r="F102" s="159" t="s">
        <v>522</v>
      </c>
      <c r="H102" s="160">
        <v>2374.5</v>
      </c>
      <c r="I102" s="161"/>
      <c r="L102" s="156"/>
      <c r="M102" s="162"/>
      <c r="N102" s="163"/>
      <c r="O102" s="163"/>
      <c r="P102" s="163"/>
      <c r="Q102" s="163"/>
      <c r="R102" s="163"/>
      <c r="S102" s="163"/>
      <c r="T102" s="164"/>
      <c r="AT102" s="158" t="s">
        <v>144</v>
      </c>
      <c r="AU102" s="158" t="s">
        <v>81</v>
      </c>
      <c r="AV102" s="13" t="s">
        <v>81</v>
      </c>
      <c r="AW102" s="13" t="s">
        <v>34</v>
      </c>
      <c r="AX102" s="13" t="s">
        <v>72</v>
      </c>
      <c r="AY102" s="158" t="s">
        <v>135</v>
      </c>
    </row>
    <row r="103" spans="1:65" s="14" customFormat="1" ht="10" x14ac:dyDescent="0.2">
      <c r="B103" s="165"/>
      <c r="D103" s="157" t="s">
        <v>144</v>
      </c>
      <c r="E103" s="166" t="s">
        <v>3</v>
      </c>
      <c r="F103" s="167" t="s">
        <v>166</v>
      </c>
      <c r="H103" s="168">
        <v>2374.5</v>
      </c>
      <c r="I103" s="169"/>
      <c r="L103" s="165"/>
      <c r="M103" s="170"/>
      <c r="N103" s="171"/>
      <c r="O103" s="171"/>
      <c r="P103" s="171"/>
      <c r="Q103" s="171"/>
      <c r="R103" s="171"/>
      <c r="S103" s="171"/>
      <c r="T103" s="172"/>
      <c r="AT103" s="166" t="s">
        <v>144</v>
      </c>
      <c r="AU103" s="166" t="s">
        <v>81</v>
      </c>
      <c r="AV103" s="14" t="s">
        <v>142</v>
      </c>
      <c r="AW103" s="14" t="s">
        <v>34</v>
      </c>
      <c r="AX103" s="14" t="s">
        <v>79</v>
      </c>
      <c r="AY103" s="166" t="s">
        <v>135</v>
      </c>
    </row>
    <row r="104" spans="1:65" s="2" customFormat="1" ht="57.5" x14ac:dyDescent="0.2">
      <c r="A104" s="32"/>
      <c r="B104" s="142"/>
      <c r="C104" s="143" t="s">
        <v>167</v>
      </c>
      <c r="D104" s="143" t="s">
        <v>137</v>
      </c>
      <c r="E104" s="144" t="s">
        <v>523</v>
      </c>
      <c r="F104" s="145" t="s">
        <v>524</v>
      </c>
      <c r="G104" s="146" t="s">
        <v>162</v>
      </c>
      <c r="H104" s="147">
        <v>1009.6</v>
      </c>
      <c r="I104" s="148"/>
      <c r="J104" s="149">
        <f>ROUND(I104*H104,2)</f>
        <v>0</v>
      </c>
      <c r="K104" s="145" t="s">
        <v>141</v>
      </c>
      <c r="L104" s="33"/>
      <c r="M104" s="150" t="s">
        <v>3</v>
      </c>
      <c r="N104" s="151" t="s">
        <v>43</v>
      </c>
      <c r="O104" s="53"/>
      <c r="P104" s="152">
        <f>O104*H104</f>
        <v>0</v>
      </c>
      <c r="Q104" s="152">
        <v>0</v>
      </c>
      <c r="R104" s="152">
        <f>Q104*H104</f>
        <v>0</v>
      </c>
      <c r="S104" s="152">
        <v>0</v>
      </c>
      <c r="T104" s="153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54" t="s">
        <v>142</v>
      </c>
      <c r="AT104" s="154" t="s">
        <v>137</v>
      </c>
      <c r="AU104" s="154" t="s">
        <v>81</v>
      </c>
      <c r="AY104" s="17" t="s">
        <v>135</v>
      </c>
      <c r="BE104" s="155">
        <f>IF(N104="základní",J104,0)</f>
        <v>0</v>
      </c>
      <c r="BF104" s="155">
        <f>IF(N104="snížená",J104,0)</f>
        <v>0</v>
      </c>
      <c r="BG104" s="155">
        <f>IF(N104="zákl. přenesená",J104,0)</f>
        <v>0</v>
      </c>
      <c r="BH104" s="155">
        <f>IF(N104="sníž. přenesená",J104,0)</f>
        <v>0</v>
      </c>
      <c r="BI104" s="155">
        <f>IF(N104="nulová",J104,0)</f>
        <v>0</v>
      </c>
      <c r="BJ104" s="17" t="s">
        <v>79</v>
      </c>
      <c r="BK104" s="155">
        <f>ROUND(I104*H104,2)</f>
        <v>0</v>
      </c>
      <c r="BL104" s="17" t="s">
        <v>142</v>
      </c>
      <c r="BM104" s="154" t="s">
        <v>525</v>
      </c>
    </row>
    <row r="105" spans="1:65" s="13" customFormat="1" ht="10" x14ac:dyDescent="0.2">
      <c r="B105" s="156"/>
      <c r="D105" s="157" t="s">
        <v>144</v>
      </c>
      <c r="E105" s="158" t="s">
        <v>3</v>
      </c>
      <c r="F105" s="159" t="s">
        <v>526</v>
      </c>
      <c r="H105" s="160">
        <v>1009.6</v>
      </c>
      <c r="I105" s="161"/>
      <c r="L105" s="156"/>
      <c r="M105" s="162"/>
      <c r="N105" s="163"/>
      <c r="O105" s="163"/>
      <c r="P105" s="163"/>
      <c r="Q105" s="163"/>
      <c r="R105" s="163"/>
      <c r="S105" s="163"/>
      <c r="T105" s="164"/>
      <c r="AT105" s="158" t="s">
        <v>144</v>
      </c>
      <c r="AU105" s="158" t="s">
        <v>81</v>
      </c>
      <c r="AV105" s="13" t="s">
        <v>81</v>
      </c>
      <c r="AW105" s="13" t="s">
        <v>34</v>
      </c>
      <c r="AX105" s="13" t="s">
        <v>79</v>
      </c>
      <c r="AY105" s="158" t="s">
        <v>135</v>
      </c>
    </row>
    <row r="106" spans="1:65" s="2" customFormat="1" ht="57.5" x14ac:dyDescent="0.2">
      <c r="A106" s="32"/>
      <c r="B106" s="142"/>
      <c r="C106" s="143" t="s">
        <v>172</v>
      </c>
      <c r="D106" s="143" t="s">
        <v>137</v>
      </c>
      <c r="E106" s="144" t="s">
        <v>168</v>
      </c>
      <c r="F106" s="145" t="s">
        <v>169</v>
      </c>
      <c r="G106" s="146" t="s">
        <v>162</v>
      </c>
      <c r="H106" s="147">
        <v>1364.9</v>
      </c>
      <c r="I106" s="148"/>
      <c r="J106" s="149">
        <f>ROUND(I106*H106,2)</f>
        <v>0</v>
      </c>
      <c r="K106" s="145" t="s">
        <v>141</v>
      </c>
      <c r="L106" s="33"/>
      <c r="M106" s="150" t="s">
        <v>3</v>
      </c>
      <c r="N106" s="151" t="s">
        <v>43</v>
      </c>
      <c r="O106" s="53"/>
      <c r="P106" s="152">
        <f>O106*H106</f>
        <v>0</v>
      </c>
      <c r="Q106" s="152">
        <v>0</v>
      </c>
      <c r="R106" s="152">
        <f>Q106*H106</f>
        <v>0</v>
      </c>
      <c r="S106" s="152">
        <v>0</v>
      </c>
      <c r="T106" s="153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54" t="s">
        <v>142</v>
      </c>
      <c r="AT106" s="154" t="s">
        <v>137</v>
      </c>
      <c r="AU106" s="154" t="s">
        <v>81</v>
      </c>
      <c r="AY106" s="17" t="s">
        <v>135</v>
      </c>
      <c r="BE106" s="155">
        <f>IF(N106="základní",J106,0)</f>
        <v>0</v>
      </c>
      <c r="BF106" s="155">
        <f>IF(N106="snížená",J106,0)</f>
        <v>0</v>
      </c>
      <c r="BG106" s="155">
        <f>IF(N106="zákl. přenesená",J106,0)</f>
        <v>0</v>
      </c>
      <c r="BH106" s="155">
        <f>IF(N106="sníž. přenesená",J106,0)</f>
        <v>0</v>
      </c>
      <c r="BI106" s="155">
        <f>IF(N106="nulová",J106,0)</f>
        <v>0</v>
      </c>
      <c r="BJ106" s="17" t="s">
        <v>79</v>
      </c>
      <c r="BK106" s="155">
        <f>ROUND(I106*H106,2)</f>
        <v>0</v>
      </c>
      <c r="BL106" s="17" t="s">
        <v>142</v>
      </c>
      <c r="BM106" s="154" t="s">
        <v>527</v>
      </c>
    </row>
    <row r="107" spans="1:65" s="13" customFormat="1" ht="10" x14ac:dyDescent="0.2">
      <c r="B107" s="156"/>
      <c r="D107" s="157" t="s">
        <v>144</v>
      </c>
      <c r="E107" s="158" t="s">
        <v>3</v>
      </c>
      <c r="F107" s="159" t="s">
        <v>528</v>
      </c>
      <c r="H107" s="160">
        <v>1364.9</v>
      </c>
      <c r="I107" s="161"/>
      <c r="L107" s="156"/>
      <c r="M107" s="162"/>
      <c r="N107" s="163"/>
      <c r="O107" s="163"/>
      <c r="P107" s="163"/>
      <c r="Q107" s="163"/>
      <c r="R107" s="163"/>
      <c r="S107" s="163"/>
      <c r="T107" s="164"/>
      <c r="AT107" s="158" t="s">
        <v>144</v>
      </c>
      <c r="AU107" s="158" t="s">
        <v>81</v>
      </c>
      <c r="AV107" s="13" t="s">
        <v>81</v>
      </c>
      <c r="AW107" s="13" t="s">
        <v>34</v>
      </c>
      <c r="AX107" s="13" t="s">
        <v>72</v>
      </c>
      <c r="AY107" s="158" t="s">
        <v>135</v>
      </c>
    </row>
    <row r="108" spans="1:65" s="14" customFormat="1" ht="10" x14ac:dyDescent="0.2">
      <c r="B108" s="165"/>
      <c r="D108" s="157" t="s">
        <v>144</v>
      </c>
      <c r="E108" s="166" t="s">
        <v>3</v>
      </c>
      <c r="F108" s="167" t="s">
        <v>166</v>
      </c>
      <c r="H108" s="168">
        <v>1364.9</v>
      </c>
      <c r="I108" s="169"/>
      <c r="L108" s="165"/>
      <c r="M108" s="170"/>
      <c r="N108" s="171"/>
      <c r="O108" s="171"/>
      <c r="P108" s="171"/>
      <c r="Q108" s="171"/>
      <c r="R108" s="171"/>
      <c r="S108" s="171"/>
      <c r="T108" s="172"/>
      <c r="AT108" s="166" t="s">
        <v>144</v>
      </c>
      <c r="AU108" s="166" t="s">
        <v>81</v>
      </c>
      <c r="AV108" s="14" t="s">
        <v>142</v>
      </c>
      <c r="AW108" s="14" t="s">
        <v>34</v>
      </c>
      <c r="AX108" s="14" t="s">
        <v>79</v>
      </c>
      <c r="AY108" s="166" t="s">
        <v>135</v>
      </c>
    </row>
    <row r="109" spans="1:65" s="2" customFormat="1" ht="57.5" x14ac:dyDescent="0.2">
      <c r="A109" s="32"/>
      <c r="B109" s="142"/>
      <c r="C109" s="143" t="s">
        <v>177</v>
      </c>
      <c r="D109" s="143" t="s">
        <v>137</v>
      </c>
      <c r="E109" s="144" t="s">
        <v>173</v>
      </c>
      <c r="F109" s="145" t="s">
        <v>174</v>
      </c>
      <c r="G109" s="146" t="s">
        <v>162</v>
      </c>
      <c r="H109" s="147">
        <v>1278</v>
      </c>
      <c r="I109" s="148"/>
      <c r="J109" s="149">
        <f>ROUND(I109*H109,2)</f>
        <v>0</v>
      </c>
      <c r="K109" s="145" t="s">
        <v>141</v>
      </c>
      <c r="L109" s="33"/>
      <c r="M109" s="150" t="s">
        <v>3</v>
      </c>
      <c r="N109" s="151" t="s">
        <v>43</v>
      </c>
      <c r="O109" s="53"/>
      <c r="P109" s="152">
        <f>O109*H109</f>
        <v>0</v>
      </c>
      <c r="Q109" s="152">
        <v>0</v>
      </c>
      <c r="R109" s="152">
        <f>Q109*H109</f>
        <v>0</v>
      </c>
      <c r="S109" s="152">
        <v>0</v>
      </c>
      <c r="T109" s="153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54" t="s">
        <v>142</v>
      </c>
      <c r="AT109" s="154" t="s">
        <v>137</v>
      </c>
      <c r="AU109" s="154" t="s">
        <v>81</v>
      </c>
      <c r="AY109" s="17" t="s">
        <v>135</v>
      </c>
      <c r="BE109" s="155">
        <f>IF(N109="základní",J109,0)</f>
        <v>0</v>
      </c>
      <c r="BF109" s="155">
        <f>IF(N109="snížená",J109,0)</f>
        <v>0</v>
      </c>
      <c r="BG109" s="155">
        <f>IF(N109="zákl. přenesená",J109,0)</f>
        <v>0</v>
      </c>
      <c r="BH109" s="155">
        <f>IF(N109="sníž. přenesená",J109,0)</f>
        <v>0</v>
      </c>
      <c r="BI109" s="155">
        <f>IF(N109="nulová",J109,0)</f>
        <v>0</v>
      </c>
      <c r="BJ109" s="17" t="s">
        <v>79</v>
      </c>
      <c r="BK109" s="155">
        <f>ROUND(I109*H109,2)</f>
        <v>0</v>
      </c>
      <c r="BL109" s="17" t="s">
        <v>142</v>
      </c>
      <c r="BM109" s="154" t="s">
        <v>529</v>
      </c>
    </row>
    <row r="110" spans="1:65" s="13" customFormat="1" ht="10" x14ac:dyDescent="0.2">
      <c r="B110" s="156"/>
      <c r="D110" s="157" t="s">
        <v>144</v>
      </c>
      <c r="E110" s="158" t="s">
        <v>3</v>
      </c>
      <c r="F110" s="159" t="s">
        <v>530</v>
      </c>
      <c r="H110" s="160">
        <v>1278</v>
      </c>
      <c r="I110" s="161"/>
      <c r="L110" s="156"/>
      <c r="M110" s="162"/>
      <c r="N110" s="163"/>
      <c r="O110" s="163"/>
      <c r="P110" s="163"/>
      <c r="Q110" s="163"/>
      <c r="R110" s="163"/>
      <c r="S110" s="163"/>
      <c r="T110" s="164"/>
      <c r="AT110" s="158" t="s">
        <v>144</v>
      </c>
      <c r="AU110" s="158" t="s">
        <v>81</v>
      </c>
      <c r="AV110" s="13" t="s">
        <v>81</v>
      </c>
      <c r="AW110" s="13" t="s">
        <v>34</v>
      </c>
      <c r="AX110" s="13" t="s">
        <v>79</v>
      </c>
      <c r="AY110" s="158" t="s">
        <v>135</v>
      </c>
    </row>
    <row r="111" spans="1:65" s="2" customFormat="1" ht="16.5" customHeight="1" x14ac:dyDescent="0.2">
      <c r="A111" s="32"/>
      <c r="B111" s="142"/>
      <c r="C111" s="143" t="s">
        <v>182</v>
      </c>
      <c r="D111" s="143" t="s">
        <v>137</v>
      </c>
      <c r="E111" s="144" t="s">
        <v>178</v>
      </c>
      <c r="F111" s="145" t="s">
        <v>179</v>
      </c>
      <c r="G111" s="146" t="s">
        <v>162</v>
      </c>
      <c r="H111" s="147">
        <v>268.39999999999998</v>
      </c>
      <c r="I111" s="148"/>
      <c r="J111" s="149">
        <f>ROUND(I111*H111,2)</f>
        <v>0</v>
      </c>
      <c r="K111" s="145" t="s">
        <v>3</v>
      </c>
      <c r="L111" s="33"/>
      <c r="M111" s="150" t="s">
        <v>3</v>
      </c>
      <c r="N111" s="151" t="s">
        <v>43</v>
      </c>
      <c r="O111" s="53"/>
      <c r="P111" s="152">
        <f>O111*H111</f>
        <v>0</v>
      </c>
      <c r="Q111" s="152">
        <v>0</v>
      </c>
      <c r="R111" s="152">
        <f>Q111*H111</f>
        <v>0</v>
      </c>
      <c r="S111" s="152">
        <v>0</v>
      </c>
      <c r="T111" s="153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54" t="s">
        <v>142</v>
      </c>
      <c r="AT111" s="154" t="s">
        <v>137</v>
      </c>
      <c r="AU111" s="154" t="s">
        <v>81</v>
      </c>
      <c r="AY111" s="17" t="s">
        <v>135</v>
      </c>
      <c r="BE111" s="155">
        <f>IF(N111="základní",J111,0)</f>
        <v>0</v>
      </c>
      <c r="BF111" s="155">
        <f>IF(N111="snížená",J111,0)</f>
        <v>0</v>
      </c>
      <c r="BG111" s="155">
        <f>IF(N111="zákl. přenesená",J111,0)</f>
        <v>0</v>
      </c>
      <c r="BH111" s="155">
        <f>IF(N111="sníž. přenesená",J111,0)</f>
        <v>0</v>
      </c>
      <c r="BI111" s="155">
        <f>IF(N111="nulová",J111,0)</f>
        <v>0</v>
      </c>
      <c r="BJ111" s="17" t="s">
        <v>79</v>
      </c>
      <c r="BK111" s="155">
        <f>ROUND(I111*H111,2)</f>
        <v>0</v>
      </c>
      <c r="BL111" s="17" t="s">
        <v>142</v>
      </c>
      <c r="BM111" s="154" t="s">
        <v>531</v>
      </c>
    </row>
    <row r="112" spans="1:65" s="13" customFormat="1" ht="10" x14ac:dyDescent="0.2">
      <c r="B112" s="156"/>
      <c r="D112" s="157" t="s">
        <v>144</v>
      </c>
      <c r="E112" s="158" t="s">
        <v>3</v>
      </c>
      <c r="F112" s="159" t="s">
        <v>532</v>
      </c>
      <c r="H112" s="160">
        <v>268.39999999999998</v>
      </c>
      <c r="I112" s="161"/>
      <c r="L112" s="156"/>
      <c r="M112" s="162"/>
      <c r="N112" s="163"/>
      <c r="O112" s="163"/>
      <c r="P112" s="163"/>
      <c r="Q112" s="163"/>
      <c r="R112" s="163"/>
      <c r="S112" s="163"/>
      <c r="T112" s="164"/>
      <c r="AT112" s="158" t="s">
        <v>144</v>
      </c>
      <c r="AU112" s="158" t="s">
        <v>81</v>
      </c>
      <c r="AV112" s="13" t="s">
        <v>81</v>
      </c>
      <c r="AW112" s="13" t="s">
        <v>34</v>
      </c>
      <c r="AX112" s="13" t="s">
        <v>79</v>
      </c>
      <c r="AY112" s="158" t="s">
        <v>135</v>
      </c>
    </row>
    <row r="113" spans="1:65" s="2" customFormat="1" ht="34.5" x14ac:dyDescent="0.2">
      <c r="A113" s="32"/>
      <c r="B113" s="142"/>
      <c r="C113" s="143" t="s">
        <v>186</v>
      </c>
      <c r="D113" s="143" t="s">
        <v>137</v>
      </c>
      <c r="E113" s="144" t="s">
        <v>183</v>
      </c>
      <c r="F113" s="145" t="s">
        <v>184</v>
      </c>
      <c r="G113" s="146" t="s">
        <v>162</v>
      </c>
      <c r="H113" s="147">
        <v>1364.9</v>
      </c>
      <c r="I113" s="148"/>
      <c r="J113" s="149">
        <f>ROUND(I113*H113,2)</f>
        <v>0</v>
      </c>
      <c r="K113" s="145" t="s">
        <v>141</v>
      </c>
      <c r="L113" s="33"/>
      <c r="M113" s="150" t="s">
        <v>3</v>
      </c>
      <c r="N113" s="151" t="s">
        <v>43</v>
      </c>
      <c r="O113" s="53"/>
      <c r="P113" s="152">
        <f>O113*H113</f>
        <v>0</v>
      </c>
      <c r="Q113" s="152">
        <v>0</v>
      </c>
      <c r="R113" s="152">
        <f>Q113*H113</f>
        <v>0</v>
      </c>
      <c r="S113" s="152">
        <v>0</v>
      </c>
      <c r="T113" s="153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54" t="s">
        <v>142</v>
      </c>
      <c r="AT113" s="154" t="s">
        <v>137</v>
      </c>
      <c r="AU113" s="154" t="s">
        <v>81</v>
      </c>
      <c r="AY113" s="17" t="s">
        <v>135</v>
      </c>
      <c r="BE113" s="155">
        <f>IF(N113="základní",J113,0)</f>
        <v>0</v>
      </c>
      <c r="BF113" s="155">
        <f>IF(N113="snížená",J113,0)</f>
        <v>0</v>
      </c>
      <c r="BG113" s="155">
        <f>IF(N113="zákl. přenesená",J113,0)</f>
        <v>0</v>
      </c>
      <c r="BH113" s="155">
        <f>IF(N113="sníž. přenesená",J113,0)</f>
        <v>0</v>
      </c>
      <c r="BI113" s="155">
        <f>IF(N113="nulová",J113,0)</f>
        <v>0</v>
      </c>
      <c r="BJ113" s="17" t="s">
        <v>79</v>
      </c>
      <c r="BK113" s="155">
        <f>ROUND(I113*H113,2)</f>
        <v>0</v>
      </c>
      <c r="BL113" s="17" t="s">
        <v>142</v>
      </c>
      <c r="BM113" s="154" t="s">
        <v>533</v>
      </c>
    </row>
    <row r="114" spans="1:65" s="13" customFormat="1" ht="10" x14ac:dyDescent="0.2">
      <c r="B114" s="156"/>
      <c r="D114" s="157" t="s">
        <v>144</v>
      </c>
      <c r="E114" s="158" t="s">
        <v>3</v>
      </c>
      <c r="F114" s="159" t="s">
        <v>528</v>
      </c>
      <c r="H114" s="160">
        <v>1364.9</v>
      </c>
      <c r="I114" s="161"/>
      <c r="L114" s="156"/>
      <c r="M114" s="162"/>
      <c r="N114" s="163"/>
      <c r="O114" s="163"/>
      <c r="P114" s="163"/>
      <c r="Q114" s="163"/>
      <c r="R114" s="163"/>
      <c r="S114" s="163"/>
      <c r="T114" s="164"/>
      <c r="AT114" s="158" t="s">
        <v>144</v>
      </c>
      <c r="AU114" s="158" t="s">
        <v>81</v>
      </c>
      <c r="AV114" s="13" t="s">
        <v>81</v>
      </c>
      <c r="AW114" s="13" t="s">
        <v>34</v>
      </c>
      <c r="AX114" s="13" t="s">
        <v>72</v>
      </c>
      <c r="AY114" s="158" t="s">
        <v>135</v>
      </c>
    </row>
    <row r="115" spans="1:65" s="14" customFormat="1" ht="10" x14ac:dyDescent="0.2">
      <c r="B115" s="165"/>
      <c r="D115" s="157" t="s">
        <v>144</v>
      </c>
      <c r="E115" s="166" t="s">
        <v>3</v>
      </c>
      <c r="F115" s="167" t="s">
        <v>166</v>
      </c>
      <c r="H115" s="168">
        <v>1364.9</v>
      </c>
      <c r="I115" s="169"/>
      <c r="L115" s="165"/>
      <c r="M115" s="170"/>
      <c r="N115" s="171"/>
      <c r="O115" s="171"/>
      <c r="P115" s="171"/>
      <c r="Q115" s="171"/>
      <c r="R115" s="171"/>
      <c r="S115" s="171"/>
      <c r="T115" s="172"/>
      <c r="AT115" s="166" t="s">
        <v>144</v>
      </c>
      <c r="AU115" s="166" t="s">
        <v>81</v>
      </c>
      <c r="AV115" s="14" t="s">
        <v>142</v>
      </c>
      <c r="AW115" s="14" t="s">
        <v>34</v>
      </c>
      <c r="AX115" s="14" t="s">
        <v>79</v>
      </c>
      <c r="AY115" s="166" t="s">
        <v>135</v>
      </c>
    </row>
    <row r="116" spans="1:65" s="2" customFormat="1" ht="33" customHeight="1" x14ac:dyDescent="0.2">
      <c r="A116" s="32"/>
      <c r="B116" s="142"/>
      <c r="C116" s="143" t="s">
        <v>191</v>
      </c>
      <c r="D116" s="143" t="s">
        <v>137</v>
      </c>
      <c r="E116" s="144" t="s">
        <v>187</v>
      </c>
      <c r="F116" s="145" t="s">
        <v>188</v>
      </c>
      <c r="G116" s="146" t="s">
        <v>148</v>
      </c>
      <c r="H116" s="147">
        <v>4549.6670000000004</v>
      </c>
      <c r="I116" s="148"/>
      <c r="J116" s="149">
        <f>ROUND(I116*H116,2)</f>
        <v>0</v>
      </c>
      <c r="K116" s="145" t="s">
        <v>141</v>
      </c>
      <c r="L116" s="33"/>
      <c r="M116" s="150" t="s">
        <v>3</v>
      </c>
      <c r="N116" s="151" t="s">
        <v>43</v>
      </c>
      <c r="O116" s="53"/>
      <c r="P116" s="152">
        <f>O116*H116</f>
        <v>0</v>
      </c>
      <c r="Q116" s="152">
        <v>0</v>
      </c>
      <c r="R116" s="152">
        <f>Q116*H116</f>
        <v>0</v>
      </c>
      <c r="S116" s="152">
        <v>0</v>
      </c>
      <c r="T116" s="153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54" t="s">
        <v>142</v>
      </c>
      <c r="AT116" s="154" t="s">
        <v>137</v>
      </c>
      <c r="AU116" s="154" t="s">
        <v>81</v>
      </c>
      <c r="AY116" s="17" t="s">
        <v>135</v>
      </c>
      <c r="BE116" s="155">
        <f>IF(N116="základní",J116,0)</f>
        <v>0</v>
      </c>
      <c r="BF116" s="155">
        <f>IF(N116="snížená",J116,0)</f>
        <v>0</v>
      </c>
      <c r="BG116" s="155">
        <f>IF(N116="zákl. přenesená",J116,0)</f>
        <v>0</v>
      </c>
      <c r="BH116" s="155">
        <f>IF(N116="sníž. přenesená",J116,0)</f>
        <v>0</v>
      </c>
      <c r="BI116" s="155">
        <f>IF(N116="nulová",J116,0)</f>
        <v>0</v>
      </c>
      <c r="BJ116" s="17" t="s">
        <v>79</v>
      </c>
      <c r="BK116" s="155">
        <f>ROUND(I116*H116,2)</f>
        <v>0</v>
      </c>
      <c r="BL116" s="17" t="s">
        <v>142</v>
      </c>
      <c r="BM116" s="154" t="s">
        <v>534</v>
      </c>
    </row>
    <row r="117" spans="1:65" s="13" customFormat="1" ht="10" x14ac:dyDescent="0.2">
      <c r="B117" s="156"/>
      <c r="D117" s="157" t="s">
        <v>144</v>
      </c>
      <c r="E117" s="158" t="s">
        <v>3</v>
      </c>
      <c r="F117" s="159" t="s">
        <v>535</v>
      </c>
      <c r="H117" s="160">
        <v>4549.6670000000004</v>
      </c>
      <c r="I117" s="161"/>
      <c r="L117" s="156"/>
      <c r="M117" s="162"/>
      <c r="N117" s="163"/>
      <c r="O117" s="163"/>
      <c r="P117" s="163"/>
      <c r="Q117" s="163"/>
      <c r="R117" s="163"/>
      <c r="S117" s="163"/>
      <c r="T117" s="164"/>
      <c r="AT117" s="158" t="s">
        <v>144</v>
      </c>
      <c r="AU117" s="158" t="s">
        <v>81</v>
      </c>
      <c r="AV117" s="13" t="s">
        <v>81</v>
      </c>
      <c r="AW117" s="13" t="s">
        <v>34</v>
      </c>
      <c r="AX117" s="13" t="s">
        <v>79</v>
      </c>
      <c r="AY117" s="158" t="s">
        <v>135</v>
      </c>
    </row>
    <row r="118" spans="1:65" s="2" customFormat="1" ht="34.5" x14ac:dyDescent="0.2">
      <c r="A118" s="32"/>
      <c r="B118" s="142"/>
      <c r="C118" s="143" t="s">
        <v>196</v>
      </c>
      <c r="D118" s="143" t="s">
        <v>137</v>
      </c>
      <c r="E118" s="144" t="s">
        <v>192</v>
      </c>
      <c r="F118" s="145" t="s">
        <v>193</v>
      </c>
      <c r="G118" s="146" t="s">
        <v>148</v>
      </c>
      <c r="H118" s="147">
        <v>300</v>
      </c>
      <c r="I118" s="148"/>
      <c r="J118" s="149">
        <f>ROUND(I118*H118,2)</f>
        <v>0</v>
      </c>
      <c r="K118" s="145" t="s">
        <v>141</v>
      </c>
      <c r="L118" s="33"/>
      <c r="M118" s="150" t="s">
        <v>3</v>
      </c>
      <c r="N118" s="151" t="s">
        <v>43</v>
      </c>
      <c r="O118" s="53"/>
      <c r="P118" s="152">
        <f>O118*H118</f>
        <v>0</v>
      </c>
      <c r="Q118" s="152">
        <v>0</v>
      </c>
      <c r="R118" s="152">
        <f>Q118*H118</f>
        <v>0</v>
      </c>
      <c r="S118" s="152">
        <v>0</v>
      </c>
      <c r="T118" s="153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54" t="s">
        <v>142</v>
      </c>
      <c r="AT118" s="154" t="s">
        <v>137</v>
      </c>
      <c r="AU118" s="154" t="s">
        <v>81</v>
      </c>
      <c r="AY118" s="17" t="s">
        <v>135</v>
      </c>
      <c r="BE118" s="155">
        <f>IF(N118="základní",J118,0)</f>
        <v>0</v>
      </c>
      <c r="BF118" s="155">
        <f>IF(N118="snížená",J118,0)</f>
        <v>0</v>
      </c>
      <c r="BG118" s="155">
        <f>IF(N118="zákl. přenesená",J118,0)</f>
        <v>0</v>
      </c>
      <c r="BH118" s="155">
        <f>IF(N118="sníž. přenesená",J118,0)</f>
        <v>0</v>
      </c>
      <c r="BI118" s="155">
        <f>IF(N118="nulová",J118,0)</f>
        <v>0</v>
      </c>
      <c r="BJ118" s="17" t="s">
        <v>79</v>
      </c>
      <c r="BK118" s="155">
        <f>ROUND(I118*H118,2)</f>
        <v>0</v>
      </c>
      <c r="BL118" s="17" t="s">
        <v>142</v>
      </c>
      <c r="BM118" s="154" t="s">
        <v>536</v>
      </c>
    </row>
    <row r="119" spans="1:65" s="13" customFormat="1" ht="10" x14ac:dyDescent="0.2">
      <c r="B119" s="156"/>
      <c r="D119" s="157" t="s">
        <v>144</v>
      </c>
      <c r="E119" s="158" t="s">
        <v>3</v>
      </c>
      <c r="F119" s="159" t="s">
        <v>537</v>
      </c>
      <c r="H119" s="160">
        <v>300</v>
      </c>
      <c r="I119" s="161"/>
      <c r="L119" s="156"/>
      <c r="M119" s="162"/>
      <c r="N119" s="163"/>
      <c r="O119" s="163"/>
      <c r="P119" s="163"/>
      <c r="Q119" s="163"/>
      <c r="R119" s="163"/>
      <c r="S119" s="163"/>
      <c r="T119" s="164"/>
      <c r="AT119" s="158" t="s">
        <v>144</v>
      </c>
      <c r="AU119" s="158" t="s">
        <v>81</v>
      </c>
      <c r="AV119" s="13" t="s">
        <v>81</v>
      </c>
      <c r="AW119" s="13" t="s">
        <v>34</v>
      </c>
      <c r="AX119" s="13" t="s">
        <v>79</v>
      </c>
      <c r="AY119" s="158" t="s">
        <v>135</v>
      </c>
    </row>
    <row r="120" spans="1:65" s="2" customFormat="1" ht="34.5" x14ac:dyDescent="0.2">
      <c r="A120" s="32"/>
      <c r="B120" s="142"/>
      <c r="C120" s="143" t="s">
        <v>200</v>
      </c>
      <c r="D120" s="143" t="s">
        <v>137</v>
      </c>
      <c r="E120" s="144" t="s">
        <v>197</v>
      </c>
      <c r="F120" s="145" t="s">
        <v>198</v>
      </c>
      <c r="G120" s="146" t="s">
        <v>148</v>
      </c>
      <c r="H120" s="147">
        <v>300</v>
      </c>
      <c r="I120" s="148"/>
      <c r="J120" s="149">
        <f>ROUND(I120*H120,2)</f>
        <v>0</v>
      </c>
      <c r="K120" s="145" t="s">
        <v>141</v>
      </c>
      <c r="L120" s="33"/>
      <c r="M120" s="150" t="s">
        <v>3</v>
      </c>
      <c r="N120" s="151" t="s">
        <v>43</v>
      </c>
      <c r="O120" s="53"/>
      <c r="P120" s="152">
        <f>O120*H120</f>
        <v>0</v>
      </c>
      <c r="Q120" s="152">
        <v>0</v>
      </c>
      <c r="R120" s="152">
        <f>Q120*H120</f>
        <v>0</v>
      </c>
      <c r="S120" s="152">
        <v>0</v>
      </c>
      <c r="T120" s="153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54" t="s">
        <v>142</v>
      </c>
      <c r="AT120" s="154" t="s">
        <v>137</v>
      </c>
      <c r="AU120" s="154" t="s">
        <v>81</v>
      </c>
      <c r="AY120" s="17" t="s">
        <v>135</v>
      </c>
      <c r="BE120" s="155">
        <f>IF(N120="základní",J120,0)</f>
        <v>0</v>
      </c>
      <c r="BF120" s="155">
        <f>IF(N120="snížená",J120,0)</f>
        <v>0</v>
      </c>
      <c r="BG120" s="155">
        <f>IF(N120="zákl. přenesená",J120,0)</f>
        <v>0</v>
      </c>
      <c r="BH120" s="155">
        <f>IF(N120="sníž. přenesená",J120,0)</f>
        <v>0</v>
      </c>
      <c r="BI120" s="155">
        <f>IF(N120="nulová",J120,0)</f>
        <v>0</v>
      </c>
      <c r="BJ120" s="17" t="s">
        <v>79</v>
      </c>
      <c r="BK120" s="155">
        <f>ROUND(I120*H120,2)</f>
        <v>0</v>
      </c>
      <c r="BL120" s="17" t="s">
        <v>142</v>
      </c>
      <c r="BM120" s="154" t="s">
        <v>538</v>
      </c>
    </row>
    <row r="121" spans="1:65" s="13" customFormat="1" ht="10" x14ac:dyDescent="0.2">
      <c r="B121" s="156"/>
      <c r="D121" s="157" t="s">
        <v>144</v>
      </c>
      <c r="E121" s="158" t="s">
        <v>3</v>
      </c>
      <c r="F121" s="159" t="s">
        <v>537</v>
      </c>
      <c r="H121" s="160">
        <v>300</v>
      </c>
      <c r="I121" s="161"/>
      <c r="L121" s="156"/>
      <c r="M121" s="162"/>
      <c r="N121" s="163"/>
      <c r="O121" s="163"/>
      <c r="P121" s="163"/>
      <c r="Q121" s="163"/>
      <c r="R121" s="163"/>
      <c r="S121" s="163"/>
      <c r="T121" s="164"/>
      <c r="AT121" s="158" t="s">
        <v>144</v>
      </c>
      <c r="AU121" s="158" t="s">
        <v>81</v>
      </c>
      <c r="AV121" s="13" t="s">
        <v>81</v>
      </c>
      <c r="AW121" s="13" t="s">
        <v>34</v>
      </c>
      <c r="AX121" s="13" t="s">
        <v>79</v>
      </c>
      <c r="AY121" s="158" t="s">
        <v>135</v>
      </c>
    </row>
    <row r="122" spans="1:65" s="2" customFormat="1" ht="16.5" customHeight="1" x14ac:dyDescent="0.2">
      <c r="A122" s="32"/>
      <c r="B122" s="142"/>
      <c r="C122" s="173" t="s">
        <v>207</v>
      </c>
      <c r="D122" s="173" t="s">
        <v>201</v>
      </c>
      <c r="E122" s="174" t="s">
        <v>202</v>
      </c>
      <c r="F122" s="175" t="s">
        <v>203</v>
      </c>
      <c r="G122" s="176" t="s">
        <v>204</v>
      </c>
      <c r="H122" s="177">
        <v>7.5</v>
      </c>
      <c r="I122" s="178"/>
      <c r="J122" s="179">
        <f>ROUND(I122*H122,2)</f>
        <v>0</v>
      </c>
      <c r="K122" s="175" t="s">
        <v>141</v>
      </c>
      <c r="L122" s="180"/>
      <c r="M122" s="181" t="s">
        <v>3</v>
      </c>
      <c r="N122" s="182" t="s">
        <v>43</v>
      </c>
      <c r="O122" s="53"/>
      <c r="P122" s="152">
        <f>O122*H122</f>
        <v>0</v>
      </c>
      <c r="Q122" s="152">
        <v>1E-3</v>
      </c>
      <c r="R122" s="152">
        <f>Q122*H122</f>
        <v>7.4999999999999997E-3</v>
      </c>
      <c r="S122" s="152">
        <v>0</v>
      </c>
      <c r="T122" s="153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4" t="s">
        <v>177</v>
      </c>
      <c r="AT122" s="154" t="s">
        <v>201</v>
      </c>
      <c r="AU122" s="154" t="s">
        <v>81</v>
      </c>
      <c r="AY122" s="17" t="s">
        <v>135</v>
      </c>
      <c r="BE122" s="155">
        <f>IF(N122="základní",J122,0)</f>
        <v>0</v>
      </c>
      <c r="BF122" s="155">
        <f>IF(N122="snížená",J122,0)</f>
        <v>0</v>
      </c>
      <c r="BG122" s="155">
        <f>IF(N122="zákl. přenesená",J122,0)</f>
        <v>0</v>
      </c>
      <c r="BH122" s="155">
        <f>IF(N122="sníž. přenesená",J122,0)</f>
        <v>0</v>
      </c>
      <c r="BI122" s="155">
        <f>IF(N122="nulová",J122,0)</f>
        <v>0</v>
      </c>
      <c r="BJ122" s="17" t="s">
        <v>79</v>
      </c>
      <c r="BK122" s="155">
        <f>ROUND(I122*H122,2)</f>
        <v>0</v>
      </c>
      <c r="BL122" s="17" t="s">
        <v>142</v>
      </c>
      <c r="BM122" s="154" t="s">
        <v>539</v>
      </c>
    </row>
    <row r="123" spans="1:65" s="13" customFormat="1" ht="10" x14ac:dyDescent="0.2">
      <c r="B123" s="156"/>
      <c r="D123" s="157" t="s">
        <v>144</v>
      </c>
      <c r="E123" s="158" t="s">
        <v>3</v>
      </c>
      <c r="F123" s="159" t="s">
        <v>540</v>
      </c>
      <c r="H123" s="160">
        <v>7.5</v>
      </c>
      <c r="I123" s="161"/>
      <c r="L123" s="156"/>
      <c r="M123" s="162"/>
      <c r="N123" s="163"/>
      <c r="O123" s="163"/>
      <c r="P123" s="163"/>
      <c r="Q123" s="163"/>
      <c r="R123" s="163"/>
      <c r="S123" s="163"/>
      <c r="T123" s="164"/>
      <c r="AT123" s="158" t="s">
        <v>144</v>
      </c>
      <c r="AU123" s="158" t="s">
        <v>81</v>
      </c>
      <c r="AV123" s="13" t="s">
        <v>81</v>
      </c>
      <c r="AW123" s="13" t="s">
        <v>34</v>
      </c>
      <c r="AX123" s="13" t="s">
        <v>79</v>
      </c>
      <c r="AY123" s="158" t="s">
        <v>135</v>
      </c>
    </row>
    <row r="124" spans="1:65" s="2" customFormat="1" ht="34.5" x14ac:dyDescent="0.2">
      <c r="A124" s="32"/>
      <c r="B124" s="142"/>
      <c r="C124" s="143" t="s">
        <v>9</v>
      </c>
      <c r="D124" s="143" t="s">
        <v>137</v>
      </c>
      <c r="E124" s="144" t="s">
        <v>208</v>
      </c>
      <c r="F124" s="145" t="s">
        <v>209</v>
      </c>
      <c r="G124" s="146" t="s">
        <v>148</v>
      </c>
      <c r="H124" s="147">
        <v>150</v>
      </c>
      <c r="I124" s="148"/>
      <c r="J124" s="149">
        <f>ROUND(I124*H124,2)</f>
        <v>0</v>
      </c>
      <c r="K124" s="145" t="s">
        <v>141</v>
      </c>
      <c r="L124" s="33"/>
      <c r="M124" s="150" t="s">
        <v>3</v>
      </c>
      <c r="N124" s="151" t="s">
        <v>43</v>
      </c>
      <c r="O124" s="53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4" t="s">
        <v>142</v>
      </c>
      <c r="AT124" s="154" t="s">
        <v>137</v>
      </c>
      <c r="AU124" s="154" t="s">
        <v>81</v>
      </c>
      <c r="AY124" s="17" t="s">
        <v>135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7" t="s">
        <v>79</v>
      </c>
      <c r="BK124" s="155">
        <f>ROUND(I124*H124,2)</f>
        <v>0</v>
      </c>
      <c r="BL124" s="17" t="s">
        <v>142</v>
      </c>
      <c r="BM124" s="154" t="s">
        <v>541</v>
      </c>
    </row>
    <row r="125" spans="1:65" s="13" customFormat="1" ht="10" x14ac:dyDescent="0.2">
      <c r="B125" s="156"/>
      <c r="D125" s="157" t="s">
        <v>144</v>
      </c>
      <c r="E125" s="158" t="s">
        <v>3</v>
      </c>
      <c r="F125" s="159" t="s">
        <v>542</v>
      </c>
      <c r="H125" s="160">
        <v>150</v>
      </c>
      <c r="I125" s="161"/>
      <c r="L125" s="156"/>
      <c r="M125" s="162"/>
      <c r="N125" s="163"/>
      <c r="O125" s="163"/>
      <c r="P125" s="163"/>
      <c r="Q125" s="163"/>
      <c r="R125" s="163"/>
      <c r="S125" s="163"/>
      <c r="T125" s="164"/>
      <c r="AT125" s="158" t="s">
        <v>144</v>
      </c>
      <c r="AU125" s="158" t="s">
        <v>81</v>
      </c>
      <c r="AV125" s="13" t="s">
        <v>81</v>
      </c>
      <c r="AW125" s="13" t="s">
        <v>34</v>
      </c>
      <c r="AX125" s="13" t="s">
        <v>79</v>
      </c>
      <c r="AY125" s="158" t="s">
        <v>135</v>
      </c>
    </row>
    <row r="126" spans="1:65" s="2" customFormat="1" ht="16.5" customHeight="1" x14ac:dyDescent="0.2">
      <c r="A126" s="32"/>
      <c r="B126" s="142"/>
      <c r="C126" s="173" t="s">
        <v>216</v>
      </c>
      <c r="D126" s="173" t="s">
        <v>201</v>
      </c>
      <c r="E126" s="174" t="s">
        <v>212</v>
      </c>
      <c r="F126" s="175" t="s">
        <v>213</v>
      </c>
      <c r="G126" s="176" t="s">
        <v>204</v>
      </c>
      <c r="H126" s="177">
        <v>3.75</v>
      </c>
      <c r="I126" s="178"/>
      <c r="J126" s="179">
        <f>ROUND(I126*H126,2)</f>
        <v>0</v>
      </c>
      <c r="K126" s="175" t="s">
        <v>141</v>
      </c>
      <c r="L126" s="180"/>
      <c r="M126" s="181" t="s">
        <v>3</v>
      </c>
      <c r="N126" s="182" t="s">
        <v>43</v>
      </c>
      <c r="O126" s="53"/>
      <c r="P126" s="152">
        <f>O126*H126</f>
        <v>0</v>
      </c>
      <c r="Q126" s="152">
        <v>1E-3</v>
      </c>
      <c r="R126" s="152">
        <f>Q126*H126</f>
        <v>3.7499999999999999E-3</v>
      </c>
      <c r="S126" s="152">
        <v>0</v>
      </c>
      <c r="T126" s="15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4" t="s">
        <v>177</v>
      </c>
      <c r="AT126" s="154" t="s">
        <v>201</v>
      </c>
      <c r="AU126" s="154" t="s">
        <v>81</v>
      </c>
      <c r="AY126" s="17" t="s">
        <v>135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7" t="s">
        <v>79</v>
      </c>
      <c r="BK126" s="155">
        <f>ROUND(I126*H126,2)</f>
        <v>0</v>
      </c>
      <c r="BL126" s="17" t="s">
        <v>142</v>
      </c>
      <c r="BM126" s="154" t="s">
        <v>543</v>
      </c>
    </row>
    <row r="127" spans="1:65" s="13" customFormat="1" ht="10" x14ac:dyDescent="0.2">
      <c r="B127" s="156"/>
      <c r="D127" s="157" t="s">
        <v>144</v>
      </c>
      <c r="E127" s="158" t="s">
        <v>3</v>
      </c>
      <c r="F127" s="159" t="s">
        <v>544</v>
      </c>
      <c r="H127" s="160">
        <v>3.75</v>
      </c>
      <c r="I127" s="161"/>
      <c r="L127" s="156"/>
      <c r="M127" s="162"/>
      <c r="N127" s="163"/>
      <c r="O127" s="163"/>
      <c r="P127" s="163"/>
      <c r="Q127" s="163"/>
      <c r="R127" s="163"/>
      <c r="S127" s="163"/>
      <c r="T127" s="164"/>
      <c r="AT127" s="158" t="s">
        <v>144</v>
      </c>
      <c r="AU127" s="158" t="s">
        <v>81</v>
      </c>
      <c r="AV127" s="13" t="s">
        <v>81</v>
      </c>
      <c r="AW127" s="13" t="s">
        <v>34</v>
      </c>
      <c r="AX127" s="13" t="s">
        <v>79</v>
      </c>
      <c r="AY127" s="158" t="s">
        <v>135</v>
      </c>
    </row>
    <row r="128" spans="1:65" s="2" customFormat="1" ht="33" customHeight="1" x14ac:dyDescent="0.2">
      <c r="A128" s="32"/>
      <c r="B128" s="142"/>
      <c r="C128" s="143" t="s">
        <v>221</v>
      </c>
      <c r="D128" s="143" t="s">
        <v>137</v>
      </c>
      <c r="E128" s="144" t="s">
        <v>217</v>
      </c>
      <c r="F128" s="145" t="s">
        <v>218</v>
      </c>
      <c r="G128" s="146" t="s">
        <v>148</v>
      </c>
      <c r="H128" s="147">
        <v>1200</v>
      </c>
      <c r="I128" s="148"/>
      <c r="J128" s="149">
        <f>ROUND(I128*H128,2)</f>
        <v>0</v>
      </c>
      <c r="K128" s="145" t="s">
        <v>141</v>
      </c>
      <c r="L128" s="33"/>
      <c r="M128" s="150" t="s">
        <v>3</v>
      </c>
      <c r="N128" s="151" t="s">
        <v>43</v>
      </c>
      <c r="O128" s="53"/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4" t="s">
        <v>142</v>
      </c>
      <c r="AT128" s="154" t="s">
        <v>137</v>
      </c>
      <c r="AU128" s="154" t="s">
        <v>81</v>
      </c>
      <c r="AY128" s="17" t="s">
        <v>135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7" t="s">
        <v>79</v>
      </c>
      <c r="BK128" s="155">
        <f>ROUND(I128*H128,2)</f>
        <v>0</v>
      </c>
      <c r="BL128" s="17" t="s">
        <v>142</v>
      </c>
      <c r="BM128" s="154" t="s">
        <v>545</v>
      </c>
    </row>
    <row r="129" spans="1:65" s="13" customFormat="1" ht="10" x14ac:dyDescent="0.2">
      <c r="B129" s="156"/>
      <c r="D129" s="157" t="s">
        <v>144</v>
      </c>
      <c r="E129" s="158" t="s">
        <v>3</v>
      </c>
      <c r="F129" s="159" t="s">
        <v>546</v>
      </c>
      <c r="H129" s="160">
        <v>1200</v>
      </c>
      <c r="I129" s="161"/>
      <c r="L129" s="156"/>
      <c r="M129" s="162"/>
      <c r="N129" s="163"/>
      <c r="O129" s="163"/>
      <c r="P129" s="163"/>
      <c r="Q129" s="163"/>
      <c r="R129" s="163"/>
      <c r="S129" s="163"/>
      <c r="T129" s="164"/>
      <c r="AT129" s="158" t="s">
        <v>144</v>
      </c>
      <c r="AU129" s="158" t="s">
        <v>81</v>
      </c>
      <c r="AV129" s="13" t="s">
        <v>81</v>
      </c>
      <c r="AW129" s="13" t="s">
        <v>34</v>
      </c>
      <c r="AX129" s="13" t="s">
        <v>79</v>
      </c>
      <c r="AY129" s="158" t="s">
        <v>135</v>
      </c>
    </row>
    <row r="130" spans="1:65" s="2" customFormat="1" ht="46" x14ac:dyDescent="0.2">
      <c r="A130" s="32"/>
      <c r="B130" s="142"/>
      <c r="C130" s="143" t="s">
        <v>226</v>
      </c>
      <c r="D130" s="143" t="s">
        <v>137</v>
      </c>
      <c r="E130" s="144" t="s">
        <v>222</v>
      </c>
      <c r="F130" s="145" t="s">
        <v>223</v>
      </c>
      <c r="G130" s="146" t="s">
        <v>148</v>
      </c>
      <c r="H130" s="147">
        <v>2900</v>
      </c>
      <c r="I130" s="148"/>
      <c r="J130" s="149">
        <f>ROUND(I130*H130,2)</f>
        <v>0</v>
      </c>
      <c r="K130" s="145" t="s">
        <v>141</v>
      </c>
      <c r="L130" s="33"/>
      <c r="M130" s="150" t="s">
        <v>3</v>
      </c>
      <c r="N130" s="151" t="s">
        <v>43</v>
      </c>
      <c r="O130" s="53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4" t="s">
        <v>142</v>
      </c>
      <c r="AT130" s="154" t="s">
        <v>137</v>
      </c>
      <c r="AU130" s="154" t="s">
        <v>81</v>
      </c>
      <c r="AY130" s="17" t="s">
        <v>135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7" t="s">
        <v>79</v>
      </c>
      <c r="BK130" s="155">
        <f>ROUND(I130*H130,2)</f>
        <v>0</v>
      </c>
      <c r="BL130" s="17" t="s">
        <v>142</v>
      </c>
      <c r="BM130" s="154" t="s">
        <v>547</v>
      </c>
    </row>
    <row r="131" spans="1:65" s="13" customFormat="1" ht="10" x14ac:dyDescent="0.2">
      <c r="B131" s="156"/>
      <c r="D131" s="157" t="s">
        <v>144</v>
      </c>
      <c r="E131" s="158" t="s">
        <v>3</v>
      </c>
      <c r="F131" s="159" t="s">
        <v>548</v>
      </c>
      <c r="H131" s="160">
        <v>2900</v>
      </c>
      <c r="I131" s="161"/>
      <c r="L131" s="156"/>
      <c r="M131" s="162"/>
      <c r="N131" s="163"/>
      <c r="O131" s="163"/>
      <c r="P131" s="163"/>
      <c r="Q131" s="163"/>
      <c r="R131" s="163"/>
      <c r="S131" s="163"/>
      <c r="T131" s="164"/>
      <c r="AT131" s="158" t="s">
        <v>144</v>
      </c>
      <c r="AU131" s="158" t="s">
        <v>81</v>
      </c>
      <c r="AV131" s="13" t="s">
        <v>81</v>
      </c>
      <c r="AW131" s="13" t="s">
        <v>34</v>
      </c>
      <c r="AX131" s="13" t="s">
        <v>79</v>
      </c>
      <c r="AY131" s="158" t="s">
        <v>135</v>
      </c>
    </row>
    <row r="132" spans="1:65" s="2" customFormat="1" ht="34.5" x14ac:dyDescent="0.2">
      <c r="A132" s="32"/>
      <c r="B132" s="142"/>
      <c r="C132" s="143" t="s">
        <v>231</v>
      </c>
      <c r="D132" s="143" t="s">
        <v>137</v>
      </c>
      <c r="E132" s="144" t="s">
        <v>227</v>
      </c>
      <c r="F132" s="145" t="s">
        <v>228</v>
      </c>
      <c r="G132" s="146" t="s">
        <v>148</v>
      </c>
      <c r="H132" s="147">
        <v>1950</v>
      </c>
      <c r="I132" s="148"/>
      <c r="J132" s="149">
        <f>ROUND(I132*H132,2)</f>
        <v>0</v>
      </c>
      <c r="K132" s="145" t="s">
        <v>141</v>
      </c>
      <c r="L132" s="33"/>
      <c r="M132" s="150" t="s">
        <v>3</v>
      </c>
      <c r="N132" s="151" t="s">
        <v>43</v>
      </c>
      <c r="O132" s="53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4" t="s">
        <v>142</v>
      </c>
      <c r="AT132" s="154" t="s">
        <v>137</v>
      </c>
      <c r="AU132" s="154" t="s">
        <v>81</v>
      </c>
      <c r="AY132" s="17" t="s">
        <v>135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7" t="s">
        <v>79</v>
      </c>
      <c r="BK132" s="155">
        <f>ROUND(I132*H132,2)</f>
        <v>0</v>
      </c>
      <c r="BL132" s="17" t="s">
        <v>142</v>
      </c>
      <c r="BM132" s="154" t="s">
        <v>549</v>
      </c>
    </row>
    <row r="133" spans="1:65" s="13" customFormat="1" ht="10" x14ac:dyDescent="0.2">
      <c r="B133" s="156"/>
      <c r="D133" s="157" t="s">
        <v>144</v>
      </c>
      <c r="E133" s="158" t="s">
        <v>3</v>
      </c>
      <c r="F133" s="159" t="s">
        <v>550</v>
      </c>
      <c r="H133" s="160">
        <v>1950</v>
      </c>
      <c r="I133" s="161"/>
      <c r="L133" s="156"/>
      <c r="M133" s="162"/>
      <c r="N133" s="163"/>
      <c r="O133" s="163"/>
      <c r="P133" s="163"/>
      <c r="Q133" s="163"/>
      <c r="R133" s="163"/>
      <c r="S133" s="163"/>
      <c r="T133" s="164"/>
      <c r="AT133" s="158" t="s">
        <v>144</v>
      </c>
      <c r="AU133" s="158" t="s">
        <v>81</v>
      </c>
      <c r="AV133" s="13" t="s">
        <v>81</v>
      </c>
      <c r="AW133" s="13" t="s">
        <v>34</v>
      </c>
      <c r="AX133" s="13" t="s">
        <v>79</v>
      </c>
      <c r="AY133" s="158" t="s">
        <v>135</v>
      </c>
    </row>
    <row r="134" spans="1:65" s="2" customFormat="1" ht="34.5" x14ac:dyDescent="0.2">
      <c r="A134" s="32"/>
      <c r="B134" s="142"/>
      <c r="C134" s="143" t="s">
        <v>236</v>
      </c>
      <c r="D134" s="143" t="s">
        <v>137</v>
      </c>
      <c r="E134" s="144" t="s">
        <v>232</v>
      </c>
      <c r="F134" s="145" t="s">
        <v>233</v>
      </c>
      <c r="G134" s="146" t="s">
        <v>148</v>
      </c>
      <c r="H134" s="147">
        <v>150</v>
      </c>
      <c r="I134" s="148"/>
      <c r="J134" s="149">
        <f>ROUND(I134*H134,2)</f>
        <v>0</v>
      </c>
      <c r="K134" s="145" t="s">
        <v>141</v>
      </c>
      <c r="L134" s="33"/>
      <c r="M134" s="150" t="s">
        <v>3</v>
      </c>
      <c r="N134" s="151" t="s">
        <v>43</v>
      </c>
      <c r="O134" s="53"/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4" t="s">
        <v>142</v>
      </c>
      <c r="AT134" s="154" t="s">
        <v>137</v>
      </c>
      <c r="AU134" s="154" t="s">
        <v>81</v>
      </c>
      <c r="AY134" s="17" t="s">
        <v>135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7" t="s">
        <v>79</v>
      </c>
      <c r="BK134" s="155">
        <f>ROUND(I134*H134,2)</f>
        <v>0</v>
      </c>
      <c r="BL134" s="17" t="s">
        <v>142</v>
      </c>
      <c r="BM134" s="154" t="s">
        <v>551</v>
      </c>
    </row>
    <row r="135" spans="1:65" s="13" customFormat="1" ht="10" x14ac:dyDescent="0.2">
      <c r="B135" s="156"/>
      <c r="D135" s="157" t="s">
        <v>144</v>
      </c>
      <c r="E135" s="158" t="s">
        <v>3</v>
      </c>
      <c r="F135" s="159" t="s">
        <v>542</v>
      </c>
      <c r="H135" s="160">
        <v>150</v>
      </c>
      <c r="I135" s="161"/>
      <c r="L135" s="156"/>
      <c r="M135" s="162"/>
      <c r="N135" s="163"/>
      <c r="O135" s="163"/>
      <c r="P135" s="163"/>
      <c r="Q135" s="163"/>
      <c r="R135" s="163"/>
      <c r="S135" s="163"/>
      <c r="T135" s="164"/>
      <c r="AT135" s="158" t="s">
        <v>144</v>
      </c>
      <c r="AU135" s="158" t="s">
        <v>81</v>
      </c>
      <c r="AV135" s="13" t="s">
        <v>81</v>
      </c>
      <c r="AW135" s="13" t="s">
        <v>34</v>
      </c>
      <c r="AX135" s="13" t="s">
        <v>79</v>
      </c>
      <c r="AY135" s="158" t="s">
        <v>135</v>
      </c>
    </row>
    <row r="136" spans="1:65" s="12" customFormat="1" ht="22.75" customHeight="1" x14ac:dyDescent="0.25">
      <c r="B136" s="129"/>
      <c r="D136" s="130" t="s">
        <v>71</v>
      </c>
      <c r="E136" s="140" t="s">
        <v>81</v>
      </c>
      <c r="F136" s="140" t="s">
        <v>235</v>
      </c>
      <c r="I136" s="132"/>
      <c r="J136" s="141">
        <f>BK136</f>
        <v>0</v>
      </c>
      <c r="L136" s="129"/>
      <c r="M136" s="134"/>
      <c r="N136" s="135"/>
      <c r="O136" s="135"/>
      <c r="P136" s="136">
        <f>SUM(P137:P140)</f>
        <v>0</v>
      </c>
      <c r="Q136" s="135"/>
      <c r="R136" s="136">
        <f>SUM(R137:R140)</f>
        <v>43.103999999999999</v>
      </c>
      <c r="S136" s="135"/>
      <c r="T136" s="137">
        <f>SUM(T137:T140)</f>
        <v>0</v>
      </c>
      <c r="AR136" s="130" t="s">
        <v>79</v>
      </c>
      <c r="AT136" s="138" t="s">
        <v>71</v>
      </c>
      <c r="AU136" s="138" t="s">
        <v>79</v>
      </c>
      <c r="AY136" s="130" t="s">
        <v>135</v>
      </c>
      <c r="BK136" s="139">
        <f>SUM(BK137:BK140)</f>
        <v>0</v>
      </c>
    </row>
    <row r="137" spans="1:65" s="2" customFormat="1" ht="44.25" customHeight="1" x14ac:dyDescent="0.2">
      <c r="A137" s="32"/>
      <c r="B137" s="142"/>
      <c r="C137" s="143" t="s">
        <v>8</v>
      </c>
      <c r="D137" s="143" t="s">
        <v>137</v>
      </c>
      <c r="E137" s="144" t="s">
        <v>237</v>
      </c>
      <c r="F137" s="145" t="s">
        <v>238</v>
      </c>
      <c r="G137" s="146" t="s">
        <v>162</v>
      </c>
      <c r="H137" s="147">
        <v>405</v>
      </c>
      <c r="I137" s="148"/>
      <c r="J137" s="149">
        <f>ROUND(I137*H137,2)</f>
        <v>0</v>
      </c>
      <c r="K137" s="145" t="s">
        <v>141</v>
      </c>
      <c r="L137" s="33"/>
      <c r="M137" s="150" t="s">
        <v>3</v>
      </c>
      <c r="N137" s="151" t="s">
        <v>43</v>
      </c>
      <c r="O137" s="53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4" t="s">
        <v>142</v>
      </c>
      <c r="AT137" s="154" t="s">
        <v>137</v>
      </c>
      <c r="AU137" s="154" t="s">
        <v>81</v>
      </c>
      <c r="AY137" s="17" t="s">
        <v>135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7" t="s">
        <v>79</v>
      </c>
      <c r="BK137" s="155">
        <f>ROUND(I137*H137,2)</f>
        <v>0</v>
      </c>
      <c r="BL137" s="17" t="s">
        <v>142</v>
      </c>
      <c r="BM137" s="154" t="s">
        <v>552</v>
      </c>
    </row>
    <row r="138" spans="1:65" s="13" customFormat="1" ht="10" x14ac:dyDescent="0.2">
      <c r="B138" s="156"/>
      <c r="D138" s="157" t="s">
        <v>144</v>
      </c>
      <c r="E138" s="158" t="s">
        <v>3</v>
      </c>
      <c r="F138" s="159" t="s">
        <v>553</v>
      </c>
      <c r="H138" s="160">
        <v>405</v>
      </c>
      <c r="I138" s="161"/>
      <c r="L138" s="156"/>
      <c r="M138" s="162"/>
      <c r="N138" s="163"/>
      <c r="O138" s="163"/>
      <c r="P138" s="163"/>
      <c r="Q138" s="163"/>
      <c r="R138" s="163"/>
      <c r="S138" s="163"/>
      <c r="T138" s="164"/>
      <c r="AT138" s="158" t="s">
        <v>144</v>
      </c>
      <c r="AU138" s="158" t="s">
        <v>81</v>
      </c>
      <c r="AV138" s="13" t="s">
        <v>81</v>
      </c>
      <c r="AW138" s="13" t="s">
        <v>34</v>
      </c>
      <c r="AX138" s="13" t="s">
        <v>79</v>
      </c>
      <c r="AY138" s="158" t="s">
        <v>135</v>
      </c>
    </row>
    <row r="139" spans="1:65" s="2" customFormat="1" ht="66.75" customHeight="1" x14ac:dyDescent="0.2">
      <c r="A139" s="32"/>
      <c r="B139" s="142"/>
      <c r="C139" s="143" t="s">
        <v>247</v>
      </c>
      <c r="D139" s="143" t="s">
        <v>137</v>
      </c>
      <c r="E139" s="144" t="s">
        <v>241</v>
      </c>
      <c r="F139" s="145" t="s">
        <v>242</v>
      </c>
      <c r="G139" s="146" t="s">
        <v>243</v>
      </c>
      <c r="H139" s="147">
        <v>150</v>
      </c>
      <c r="I139" s="148"/>
      <c r="J139" s="149">
        <f>ROUND(I139*H139,2)</f>
        <v>0</v>
      </c>
      <c r="K139" s="145" t="s">
        <v>141</v>
      </c>
      <c r="L139" s="33"/>
      <c r="M139" s="150" t="s">
        <v>3</v>
      </c>
      <c r="N139" s="151" t="s">
        <v>43</v>
      </c>
      <c r="O139" s="53"/>
      <c r="P139" s="152">
        <f>O139*H139</f>
        <v>0</v>
      </c>
      <c r="Q139" s="152">
        <v>0.28736</v>
      </c>
      <c r="R139" s="152">
        <f>Q139*H139</f>
        <v>43.103999999999999</v>
      </c>
      <c r="S139" s="152">
        <v>0</v>
      </c>
      <c r="T139" s="15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4" t="s">
        <v>142</v>
      </c>
      <c r="AT139" s="154" t="s">
        <v>137</v>
      </c>
      <c r="AU139" s="154" t="s">
        <v>81</v>
      </c>
      <c r="AY139" s="17" t="s">
        <v>135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7" t="s">
        <v>79</v>
      </c>
      <c r="BK139" s="155">
        <f>ROUND(I139*H139,2)</f>
        <v>0</v>
      </c>
      <c r="BL139" s="17" t="s">
        <v>142</v>
      </c>
      <c r="BM139" s="154" t="s">
        <v>554</v>
      </c>
    </row>
    <row r="140" spans="1:65" s="13" customFormat="1" ht="10" x14ac:dyDescent="0.2">
      <c r="B140" s="156"/>
      <c r="D140" s="157" t="s">
        <v>144</v>
      </c>
      <c r="E140" s="158" t="s">
        <v>3</v>
      </c>
      <c r="F140" s="159" t="s">
        <v>555</v>
      </c>
      <c r="H140" s="160">
        <v>150</v>
      </c>
      <c r="I140" s="161"/>
      <c r="L140" s="156"/>
      <c r="M140" s="162"/>
      <c r="N140" s="163"/>
      <c r="O140" s="163"/>
      <c r="P140" s="163"/>
      <c r="Q140" s="163"/>
      <c r="R140" s="163"/>
      <c r="S140" s="163"/>
      <c r="T140" s="164"/>
      <c r="AT140" s="158" t="s">
        <v>144</v>
      </c>
      <c r="AU140" s="158" t="s">
        <v>81</v>
      </c>
      <c r="AV140" s="13" t="s">
        <v>81</v>
      </c>
      <c r="AW140" s="13" t="s">
        <v>34</v>
      </c>
      <c r="AX140" s="13" t="s">
        <v>79</v>
      </c>
      <c r="AY140" s="158" t="s">
        <v>135</v>
      </c>
    </row>
    <row r="141" spans="1:65" s="12" customFormat="1" ht="22.75" customHeight="1" x14ac:dyDescent="0.25">
      <c r="B141" s="129"/>
      <c r="D141" s="130" t="s">
        <v>71</v>
      </c>
      <c r="E141" s="140" t="s">
        <v>142</v>
      </c>
      <c r="F141" s="140" t="s">
        <v>246</v>
      </c>
      <c r="I141" s="132"/>
      <c r="J141" s="141">
        <f>BK141</f>
        <v>0</v>
      </c>
      <c r="L141" s="129"/>
      <c r="M141" s="134"/>
      <c r="N141" s="135"/>
      <c r="O141" s="135"/>
      <c r="P141" s="136">
        <f>SUM(P142:P149)</f>
        <v>0</v>
      </c>
      <c r="Q141" s="135"/>
      <c r="R141" s="136">
        <f>SUM(R142:R149)</f>
        <v>982.548</v>
      </c>
      <c r="S141" s="135"/>
      <c r="T141" s="137">
        <f>SUM(T142:T149)</f>
        <v>0</v>
      </c>
      <c r="AR141" s="130" t="s">
        <v>79</v>
      </c>
      <c r="AT141" s="138" t="s">
        <v>71</v>
      </c>
      <c r="AU141" s="138" t="s">
        <v>79</v>
      </c>
      <c r="AY141" s="130" t="s">
        <v>135</v>
      </c>
      <c r="BK141" s="139">
        <f>SUM(BK142:BK149)</f>
        <v>0</v>
      </c>
    </row>
    <row r="142" spans="1:65" s="2" customFormat="1" ht="34.5" x14ac:dyDescent="0.2">
      <c r="A142" s="32"/>
      <c r="B142" s="142"/>
      <c r="C142" s="143" t="s">
        <v>254</v>
      </c>
      <c r="D142" s="143" t="s">
        <v>137</v>
      </c>
      <c r="E142" s="144" t="s">
        <v>248</v>
      </c>
      <c r="F142" s="145" t="s">
        <v>249</v>
      </c>
      <c r="G142" s="146" t="s">
        <v>162</v>
      </c>
      <c r="H142" s="147">
        <v>216</v>
      </c>
      <c r="I142" s="148"/>
      <c r="J142" s="149">
        <f>ROUND(I142*H142,2)</f>
        <v>0</v>
      </c>
      <c r="K142" s="145" t="s">
        <v>141</v>
      </c>
      <c r="L142" s="33"/>
      <c r="M142" s="150" t="s">
        <v>3</v>
      </c>
      <c r="N142" s="151" t="s">
        <v>43</v>
      </c>
      <c r="O142" s="53"/>
      <c r="P142" s="152">
        <f>O142*H142</f>
        <v>0</v>
      </c>
      <c r="Q142" s="152">
        <v>2.0874999999999999</v>
      </c>
      <c r="R142" s="152">
        <f>Q142*H142</f>
        <v>450.9</v>
      </c>
      <c r="S142" s="152">
        <v>0</v>
      </c>
      <c r="T142" s="15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4" t="s">
        <v>142</v>
      </c>
      <c r="AT142" s="154" t="s">
        <v>137</v>
      </c>
      <c r="AU142" s="154" t="s">
        <v>81</v>
      </c>
      <c r="AY142" s="17" t="s">
        <v>135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7" t="s">
        <v>79</v>
      </c>
      <c r="BK142" s="155">
        <f>ROUND(I142*H142,2)</f>
        <v>0</v>
      </c>
      <c r="BL142" s="17" t="s">
        <v>142</v>
      </c>
      <c r="BM142" s="154" t="s">
        <v>556</v>
      </c>
    </row>
    <row r="143" spans="1:65" s="13" customFormat="1" ht="10" x14ac:dyDescent="0.2">
      <c r="B143" s="156"/>
      <c r="D143" s="157" t="s">
        <v>144</v>
      </c>
      <c r="E143" s="158" t="s">
        <v>3</v>
      </c>
      <c r="F143" s="159" t="s">
        <v>557</v>
      </c>
      <c r="H143" s="160">
        <v>75</v>
      </c>
      <c r="I143" s="161"/>
      <c r="L143" s="156"/>
      <c r="M143" s="162"/>
      <c r="N143" s="163"/>
      <c r="O143" s="163"/>
      <c r="P143" s="163"/>
      <c r="Q143" s="163"/>
      <c r="R143" s="163"/>
      <c r="S143" s="163"/>
      <c r="T143" s="164"/>
      <c r="AT143" s="158" t="s">
        <v>144</v>
      </c>
      <c r="AU143" s="158" t="s">
        <v>81</v>
      </c>
      <c r="AV143" s="13" t="s">
        <v>81</v>
      </c>
      <c r="AW143" s="13" t="s">
        <v>34</v>
      </c>
      <c r="AX143" s="13" t="s">
        <v>72</v>
      </c>
      <c r="AY143" s="158" t="s">
        <v>135</v>
      </c>
    </row>
    <row r="144" spans="1:65" s="13" customFormat="1" ht="10" x14ac:dyDescent="0.2">
      <c r="B144" s="156"/>
      <c r="D144" s="157" t="s">
        <v>144</v>
      </c>
      <c r="E144" s="158" t="s">
        <v>3</v>
      </c>
      <c r="F144" s="159" t="s">
        <v>558</v>
      </c>
      <c r="H144" s="160">
        <v>141</v>
      </c>
      <c r="I144" s="161"/>
      <c r="L144" s="156"/>
      <c r="M144" s="162"/>
      <c r="N144" s="163"/>
      <c r="O144" s="163"/>
      <c r="P144" s="163"/>
      <c r="Q144" s="163"/>
      <c r="R144" s="163"/>
      <c r="S144" s="163"/>
      <c r="T144" s="164"/>
      <c r="AT144" s="158" t="s">
        <v>144</v>
      </c>
      <c r="AU144" s="158" t="s">
        <v>81</v>
      </c>
      <c r="AV144" s="13" t="s">
        <v>81</v>
      </c>
      <c r="AW144" s="13" t="s">
        <v>34</v>
      </c>
      <c r="AX144" s="13" t="s">
        <v>72</v>
      </c>
      <c r="AY144" s="158" t="s">
        <v>135</v>
      </c>
    </row>
    <row r="145" spans="1:65" s="14" customFormat="1" ht="10" x14ac:dyDescent="0.2">
      <c r="B145" s="165"/>
      <c r="D145" s="157" t="s">
        <v>144</v>
      </c>
      <c r="E145" s="166" t="s">
        <v>3</v>
      </c>
      <c r="F145" s="167" t="s">
        <v>253</v>
      </c>
      <c r="H145" s="168">
        <v>216</v>
      </c>
      <c r="I145" s="169"/>
      <c r="L145" s="165"/>
      <c r="M145" s="170"/>
      <c r="N145" s="171"/>
      <c r="O145" s="171"/>
      <c r="P145" s="171"/>
      <c r="Q145" s="171"/>
      <c r="R145" s="171"/>
      <c r="S145" s="171"/>
      <c r="T145" s="172"/>
      <c r="AT145" s="166" t="s">
        <v>144</v>
      </c>
      <c r="AU145" s="166" t="s">
        <v>81</v>
      </c>
      <c r="AV145" s="14" t="s">
        <v>142</v>
      </c>
      <c r="AW145" s="14" t="s">
        <v>34</v>
      </c>
      <c r="AX145" s="14" t="s">
        <v>79</v>
      </c>
      <c r="AY145" s="166" t="s">
        <v>135</v>
      </c>
    </row>
    <row r="146" spans="1:65" s="2" customFormat="1" ht="34.5" x14ac:dyDescent="0.2">
      <c r="A146" s="32"/>
      <c r="B146" s="142"/>
      <c r="C146" s="143" t="s">
        <v>259</v>
      </c>
      <c r="D146" s="143" t="s">
        <v>137</v>
      </c>
      <c r="E146" s="144" t="s">
        <v>255</v>
      </c>
      <c r="F146" s="145" t="s">
        <v>256</v>
      </c>
      <c r="G146" s="146" t="s">
        <v>162</v>
      </c>
      <c r="H146" s="147">
        <v>266.25</v>
      </c>
      <c r="I146" s="148"/>
      <c r="J146" s="149">
        <f>ROUND(I146*H146,2)</f>
        <v>0</v>
      </c>
      <c r="K146" s="145" t="s">
        <v>141</v>
      </c>
      <c r="L146" s="33"/>
      <c r="M146" s="150" t="s">
        <v>3</v>
      </c>
      <c r="N146" s="151" t="s">
        <v>43</v>
      </c>
      <c r="O146" s="53"/>
      <c r="P146" s="152">
        <f>O146*H146</f>
        <v>0</v>
      </c>
      <c r="Q146" s="152">
        <v>1.9967999999999999</v>
      </c>
      <c r="R146" s="152">
        <f>Q146*H146</f>
        <v>531.64800000000002</v>
      </c>
      <c r="S146" s="152">
        <v>0</v>
      </c>
      <c r="T146" s="15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4" t="s">
        <v>142</v>
      </c>
      <c r="AT146" s="154" t="s">
        <v>137</v>
      </c>
      <c r="AU146" s="154" t="s">
        <v>81</v>
      </c>
      <c r="AY146" s="17" t="s">
        <v>135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7" t="s">
        <v>79</v>
      </c>
      <c r="BK146" s="155">
        <f>ROUND(I146*H146,2)</f>
        <v>0</v>
      </c>
      <c r="BL146" s="17" t="s">
        <v>142</v>
      </c>
      <c r="BM146" s="154" t="s">
        <v>559</v>
      </c>
    </row>
    <row r="147" spans="1:65" s="13" customFormat="1" ht="10" x14ac:dyDescent="0.2">
      <c r="B147" s="156"/>
      <c r="D147" s="157" t="s">
        <v>144</v>
      </c>
      <c r="E147" s="158" t="s">
        <v>3</v>
      </c>
      <c r="F147" s="159" t="s">
        <v>560</v>
      </c>
      <c r="H147" s="160">
        <v>266.25</v>
      </c>
      <c r="I147" s="161"/>
      <c r="L147" s="156"/>
      <c r="M147" s="162"/>
      <c r="N147" s="163"/>
      <c r="O147" s="163"/>
      <c r="P147" s="163"/>
      <c r="Q147" s="163"/>
      <c r="R147" s="163"/>
      <c r="S147" s="163"/>
      <c r="T147" s="164"/>
      <c r="AT147" s="158" t="s">
        <v>144</v>
      </c>
      <c r="AU147" s="158" t="s">
        <v>81</v>
      </c>
      <c r="AV147" s="13" t="s">
        <v>81</v>
      </c>
      <c r="AW147" s="13" t="s">
        <v>34</v>
      </c>
      <c r="AX147" s="13" t="s">
        <v>79</v>
      </c>
      <c r="AY147" s="158" t="s">
        <v>135</v>
      </c>
    </row>
    <row r="148" spans="1:65" s="2" customFormat="1" ht="23" x14ac:dyDescent="0.2">
      <c r="A148" s="32"/>
      <c r="B148" s="142"/>
      <c r="C148" s="143" t="s">
        <v>266</v>
      </c>
      <c r="D148" s="143" t="s">
        <v>137</v>
      </c>
      <c r="E148" s="144" t="s">
        <v>260</v>
      </c>
      <c r="F148" s="145" t="s">
        <v>261</v>
      </c>
      <c r="G148" s="146" t="s">
        <v>148</v>
      </c>
      <c r="H148" s="147">
        <v>780</v>
      </c>
      <c r="I148" s="148"/>
      <c r="J148" s="149">
        <f>ROUND(I148*H148,2)</f>
        <v>0</v>
      </c>
      <c r="K148" s="145" t="s">
        <v>141</v>
      </c>
      <c r="L148" s="33"/>
      <c r="M148" s="150" t="s">
        <v>3</v>
      </c>
      <c r="N148" s="151" t="s">
        <v>43</v>
      </c>
      <c r="O148" s="53"/>
      <c r="P148" s="152">
        <f>O148*H148</f>
        <v>0</v>
      </c>
      <c r="Q148" s="152">
        <v>0</v>
      </c>
      <c r="R148" s="152">
        <f>Q148*H148</f>
        <v>0</v>
      </c>
      <c r="S148" s="152">
        <v>0</v>
      </c>
      <c r="T148" s="153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4" t="s">
        <v>142</v>
      </c>
      <c r="AT148" s="154" t="s">
        <v>137</v>
      </c>
      <c r="AU148" s="154" t="s">
        <v>81</v>
      </c>
      <c r="AY148" s="17" t="s">
        <v>135</v>
      </c>
      <c r="BE148" s="155">
        <f>IF(N148="základní",J148,0)</f>
        <v>0</v>
      </c>
      <c r="BF148" s="155">
        <f>IF(N148="snížená",J148,0)</f>
        <v>0</v>
      </c>
      <c r="BG148" s="155">
        <f>IF(N148="zákl. přenesená",J148,0)</f>
        <v>0</v>
      </c>
      <c r="BH148" s="155">
        <f>IF(N148="sníž. přenesená",J148,0)</f>
        <v>0</v>
      </c>
      <c r="BI148" s="155">
        <f>IF(N148="nulová",J148,0)</f>
        <v>0</v>
      </c>
      <c r="BJ148" s="17" t="s">
        <v>79</v>
      </c>
      <c r="BK148" s="155">
        <f>ROUND(I148*H148,2)</f>
        <v>0</v>
      </c>
      <c r="BL148" s="17" t="s">
        <v>142</v>
      </c>
      <c r="BM148" s="154" t="s">
        <v>561</v>
      </c>
    </row>
    <row r="149" spans="1:65" s="13" customFormat="1" ht="10" x14ac:dyDescent="0.2">
      <c r="B149" s="156"/>
      <c r="D149" s="157" t="s">
        <v>144</v>
      </c>
      <c r="E149" s="158" t="s">
        <v>3</v>
      </c>
      <c r="F149" s="159" t="s">
        <v>562</v>
      </c>
      <c r="H149" s="160">
        <v>780</v>
      </c>
      <c r="I149" s="161"/>
      <c r="L149" s="156"/>
      <c r="M149" s="162"/>
      <c r="N149" s="163"/>
      <c r="O149" s="163"/>
      <c r="P149" s="163"/>
      <c r="Q149" s="163"/>
      <c r="R149" s="163"/>
      <c r="S149" s="163"/>
      <c r="T149" s="164"/>
      <c r="AT149" s="158" t="s">
        <v>144</v>
      </c>
      <c r="AU149" s="158" t="s">
        <v>81</v>
      </c>
      <c r="AV149" s="13" t="s">
        <v>81</v>
      </c>
      <c r="AW149" s="13" t="s">
        <v>34</v>
      </c>
      <c r="AX149" s="13" t="s">
        <v>79</v>
      </c>
      <c r="AY149" s="158" t="s">
        <v>135</v>
      </c>
    </row>
    <row r="150" spans="1:65" s="12" customFormat="1" ht="22.75" customHeight="1" x14ac:dyDescent="0.25">
      <c r="B150" s="129"/>
      <c r="D150" s="130" t="s">
        <v>71</v>
      </c>
      <c r="E150" s="140" t="s">
        <v>264</v>
      </c>
      <c r="F150" s="140" t="s">
        <v>265</v>
      </c>
      <c r="I150" s="132"/>
      <c r="J150" s="141">
        <f>BK150</f>
        <v>0</v>
      </c>
      <c r="L150" s="129"/>
      <c r="M150" s="134"/>
      <c r="N150" s="135"/>
      <c r="O150" s="135"/>
      <c r="P150" s="136">
        <f>P151</f>
        <v>0</v>
      </c>
      <c r="Q150" s="135"/>
      <c r="R150" s="136">
        <f>R151</f>
        <v>0</v>
      </c>
      <c r="S150" s="135"/>
      <c r="T150" s="137">
        <f>T151</f>
        <v>0</v>
      </c>
      <c r="AR150" s="130" t="s">
        <v>79</v>
      </c>
      <c r="AT150" s="138" t="s">
        <v>71</v>
      </c>
      <c r="AU150" s="138" t="s">
        <v>79</v>
      </c>
      <c r="AY150" s="130" t="s">
        <v>135</v>
      </c>
      <c r="BK150" s="139">
        <f>BK151</f>
        <v>0</v>
      </c>
    </row>
    <row r="151" spans="1:65" s="2" customFormat="1" ht="21.75" customHeight="1" x14ac:dyDescent="0.2">
      <c r="A151" s="32"/>
      <c r="B151" s="142"/>
      <c r="C151" s="143" t="s">
        <v>376</v>
      </c>
      <c r="D151" s="143" t="s">
        <v>137</v>
      </c>
      <c r="E151" s="144" t="s">
        <v>267</v>
      </c>
      <c r="F151" s="145" t="s">
        <v>268</v>
      </c>
      <c r="G151" s="146" t="s">
        <v>269</v>
      </c>
      <c r="H151" s="147">
        <v>1025.663</v>
      </c>
      <c r="I151" s="148"/>
      <c r="J151" s="149">
        <f>ROUND(I151*H151,2)</f>
        <v>0</v>
      </c>
      <c r="K151" s="145" t="s">
        <v>141</v>
      </c>
      <c r="L151" s="33"/>
      <c r="M151" s="183" t="s">
        <v>3</v>
      </c>
      <c r="N151" s="184" t="s">
        <v>43</v>
      </c>
      <c r="O151" s="185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4" t="s">
        <v>142</v>
      </c>
      <c r="AT151" s="154" t="s">
        <v>137</v>
      </c>
      <c r="AU151" s="154" t="s">
        <v>81</v>
      </c>
      <c r="AY151" s="17" t="s">
        <v>135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7" t="s">
        <v>79</v>
      </c>
      <c r="BK151" s="155">
        <f>ROUND(I151*H151,2)</f>
        <v>0</v>
      </c>
      <c r="BL151" s="17" t="s">
        <v>142</v>
      </c>
      <c r="BM151" s="154" t="s">
        <v>563</v>
      </c>
    </row>
    <row r="152" spans="1:65" s="2" customFormat="1" ht="7" customHeight="1" x14ac:dyDescent="0.2">
      <c r="A152" s="32"/>
      <c r="B152" s="42"/>
      <c r="C152" s="43"/>
      <c r="D152" s="43"/>
      <c r="E152" s="43"/>
      <c r="F152" s="43"/>
      <c r="G152" s="43"/>
      <c r="H152" s="43"/>
      <c r="I152" s="43"/>
      <c r="J152" s="43"/>
      <c r="K152" s="43"/>
      <c r="L152" s="33"/>
      <c r="M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</row>
  </sheetData>
  <autoFilter ref="C89:K151" xr:uid="{00000000-0009-0000-0000-000005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79"/>
  <sheetViews>
    <sheetView showGridLines="0" tabSelected="1" topLeftCell="A100" workbookViewId="0">
      <selection activeCell="F106" sqref="F106"/>
    </sheetView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300" t="s">
        <v>6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7" t="s">
        <v>100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5" customHeight="1" x14ac:dyDescent="0.2">
      <c r="B4" s="20"/>
      <c r="D4" s="21" t="s">
        <v>105</v>
      </c>
      <c r="L4" s="20"/>
      <c r="M4" s="93" t="s">
        <v>11</v>
      </c>
      <c r="AT4" s="17" t="s">
        <v>4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26.25" customHeight="1" x14ac:dyDescent="0.2">
      <c r="B7" s="20"/>
      <c r="E7" s="315" t="str">
        <f>'Rekapitulace stavby'!K6</f>
        <v>Vodní nádrže Jermalské rybníky „ Horní a dolní rybník na p.č. 1906 a 1907 v k.ú. Kaplice</v>
      </c>
      <c r="F7" s="316"/>
      <c r="G7" s="316"/>
      <c r="H7" s="316"/>
      <c r="L7" s="20"/>
    </row>
    <row r="8" spans="1:46" s="1" customFormat="1" ht="12" customHeight="1" x14ac:dyDescent="0.2">
      <c r="B8" s="20"/>
      <c r="D8" s="27" t="s">
        <v>106</v>
      </c>
      <c r="L8" s="20"/>
    </row>
    <row r="9" spans="1:46" s="2" customFormat="1" ht="16.5" customHeight="1" x14ac:dyDescent="0.2">
      <c r="A9" s="32"/>
      <c r="B9" s="33"/>
      <c r="C9" s="32"/>
      <c r="D9" s="32"/>
      <c r="E9" s="315" t="s">
        <v>514</v>
      </c>
      <c r="F9" s="317"/>
      <c r="G9" s="317"/>
      <c r="H9" s="317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108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78" t="s">
        <v>271</v>
      </c>
      <c r="F11" s="317"/>
      <c r="G11" s="317"/>
      <c r="H11" s="317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0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20</v>
      </c>
      <c r="G13" s="32"/>
      <c r="H13" s="32"/>
      <c r="I13" s="27" t="s">
        <v>21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22</v>
      </c>
      <c r="E14" s="32"/>
      <c r="F14" s="25" t="s">
        <v>23</v>
      </c>
      <c r="G14" s="32"/>
      <c r="H14" s="32"/>
      <c r="I14" s="27" t="s">
        <v>24</v>
      </c>
      <c r="J14" s="50" t="str">
        <f>'Rekapitulace stavby'!AN8</f>
        <v>8. 4. 2021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75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26</v>
      </c>
      <c r="E16" s="32"/>
      <c r="F16" s="32"/>
      <c r="G16" s="32"/>
      <c r="H16" s="32"/>
      <c r="I16" s="27" t="s">
        <v>27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29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30</v>
      </c>
      <c r="E19" s="32"/>
      <c r="F19" s="32"/>
      <c r="G19" s="32"/>
      <c r="H19" s="32"/>
      <c r="I19" s="27" t="s">
        <v>27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18" t="str">
        <f>'Rekapitulace stavby'!E14</f>
        <v>Vyplň údaj</v>
      </c>
      <c r="F20" s="284"/>
      <c r="G20" s="284"/>
      <c r="H20" s="284"/>
      <c r="I20" s="27" t="s">
        <v>29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32</v>
      </c>
      <c r="E22" s="32"/>
      <c r="F22" s="32"/>
      <c r="G22" s="32"/>
      <c r="H22" s="32"/>
      <c r="I22" s="27" t="s">
        <v>27</v>
      </c>
      <c r="J22" s="25" t="s">
        <v>3</v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33</v>
      </c>
      <c r="F23" s="32"/>
      <c r="G23" s="32"/>
      <c r="H23" s="32"/>
      <c r="I23" s="27" t="s">
        <v>29</v>
      </c>
      <c r="J23" s="25" t="s">
        <v>3</v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35</v>
      </c>
      <c r="E25" s="32"/>
      <c r="F25" s="32"/>
      <c r="G25" s="32"/>
      <c r="H25" s="32"/>
      <c r="I25" s="27" t="s">
        <v>27</v>
      </c>
      <c r="J25" s="25" t="str">
        <f>IF('Rekapitulace stavby'!AN19="","",'Rekapitulace stavby'!AN19)</f>
        <v/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29</v>
      </c>
      <c r="J26" s="25" t="str">
        <f>IF('Rekapitulace stavby'!AN20="","",'Rekapitulace stavby'!AN20)</f>
        <v/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36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71.25" customHeight="1" x14ac:dyDescent="0.2">
      <c r="A29" s="95"/>
      <c r="B29" s="96"/>
      <c r="C29" s="95"/>
      <c r="D29" s="95"/>
      <c r="E29" s="289" t="s">
        <v>110</v>
      </c>
      <c r="F29" s="289"/>
      <c r="G29" s="289"/>
      <c r="H29" s="289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98" t="s">
        <v>38</v>
      </c>
      <c r="E32" s="32"/>
      <c r="F32" s="32"/>
      <c r="G32" s="32"/>
      <c r="H32" s="32"/>
      <c r="I32" s="32"/>
      <c r="J32" s="66">
        <f>ROUND(J94, 2)</f>
        <v>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 x14ac:dyDescent="0.2">
      <c r="A34" s="32"/>
      <c r="B34" s="33"/>
      <c r="C34" s="32"/>
      <c r="D34" s="32"/>
      <c r="E34" s="32"/>
      <c r="F34" s="36" t="s">
        <v>40</v>
      </c>
      <c r="G34" s="32"/>
      <c r="H34" s="32"/>
      <c r="I34" s="36" t="s">
        <v>39</v>
      </c>
      <c r="J34" s="36" t="s">
        <v>41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 x14ac:dyDescent="0.2">
      <c r="A35" s="32"/>
      <c r="B35" s="33"/>
      <c r="C35" s="32"/>
      <c r="D35" s="99" t="s">
        <v>42</v>
      </c>
      <c r="E35" s="27" t="s">
        <v>43</v>
      </c>
      <c r="F35" s="100">
        <f>ROUND((SUM(BE94:BE178)),  2)</f>
        <v>0</v>
      </c>
      <c r="G35" s="32"/>
      <c r="H35" s="32"/>
      <c r="I35" s="101">
        <v>0.21</v>
      </c>
      <c r="J35" s="100">
        <f>ROUND(((SUM(BE94:BE178))*I35),  2)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 x14ac:dyDescent="0.2">
      <c r="A36" s="32"/>
      <c r="B36" s="33"/>
      <c r="C36" s="32"/>
      <c r="D36" s="32"/>
      <c r="E36" s="27" t="s">
        <v>44</v>
      </c>
      <c r="F36" s="100">
        <f>ROUND((SUM(BF94:BF178)),  2)</f>
        <v>0</v>
      </c>
      <c r="G36" s="32"/>
      <c r="H36" s="32"/>
      <c r="I36" s="101">
        <v>0.15</v>
      </c>
      <c r="J36" s="100">
        <f>ROUND(((SUM(BF94:BF178))*I36),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3"/>
      <c r="C37" s="32"/>
      <c r="D37" s="32"/>
      <c r="E37" s="27" t="s">
        <v>45</v>
      </c>
      <c r="F37" s="100">
        <f>ROUND((SUM(BG94:BG178)),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 x14ac:dyDescent="0.2">
      <c r="A38" s="32"/>
      <c r="B38" s="33"/>
      <c r="C38" s="32"/>
      <c r="D38" s="32"/>
      <c r="E38" s="27" t="s">
        <v>46</v>
      </c>
      <c r="F38" s="100">
        <f>ROUND((SUM(BH94:BH178)),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 x14ac:dyDescent="0.2">
      <c r="A39" s="32"/>
      <c r="B39" s="33"/>
      <c r="C39" s="32"/>
      <c r="D39" s="32"/>
      <c r="E39" s="27" t="s">
        <v>47</v>
      </c>
      <c r="F39" s="100">
        <f>ROUND((SUM(BI94:BI178)),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2"/>
      <c r="D41" s="103" t="s">
        <v>48</v>
      </c>
      <c r="E41" s="55"/>
      <c r="F41" s="55"/>
      <c r="G41" s="104" t="s">
        <v>49</v>
      </c>
      <c r="H41" s="105" t="s">
        <v>50</v>
      </c>
      <c r="I41" s="55"/>
      <c r="J41" s="106">
        <f>SUM(J32:J39)</f>
        <v>0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 x14ac:dyDescent="0.2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customHeight="1" x14ac:dyDescent="0.2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customHeight="1" x14ac:dyDescent="0.2">
      <c r="A47" s="32"/>
      <c r="B47" s="33"/>
      <c r="C47" s="21" t="s">
        <v>111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customHeight="1" x14ac:dyDescent="0.2">
      <c r="A50" s="32"/>
      <c r="B50" s="33"/>
      <c r="C50" s="32"/>
      <c r="D50" s="32"/>
      <c r="E50" s="315" t="str">
        <f>E7</f>
        <v>Vodní nádrže Jermalské rybníky „ Horní a dolní rybník na p.č. 1906 a 1907 v k.ú. Kaplice</v>
      </c>
      <c r="F50" s="316"/>
      <c r="G50" s="316"/>
      <c r="H50" s="316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106</v>
      </c>
      <c r="L51" s="20"/>
    </row>
    <row r="52" spans="1:47" s="2" customFormat="1" ht="16.5" customHeight="1" x14ac:dyDescent="0.2">
      <c r="A52" s="32"/>
      <c r="B52" s="33"/>
      <c r="C52" s="32"/>
      <c r="D52" s="32"/>
      <c r="E52" s="315" t="s">
        <v>514</v>
      </c>
      <c r="F52" s="317"/>
      <c r="G52" s="317"/>
      <c r="H52" s="317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108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78" t="str">
        <f>E11</f>
        <v>02 - Výpustné zařízení</v>
      </c>
      <c r="F54" s="317"/>
      <c r="G54" s="317"/>
      <c r="H54" s="317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customHeight="1" x14ac:dyDescent="0.2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22</v>
      </c>
      <c r="D56" s="32"/>
      <c r="E56" s="32"/>
      <c r="F56" s="25" t="str">
        <f>F14</f>
        <v>k.ú. Kaplice</v>
      </c>
      <c r="G56" s="32"/>
      <c r="H56" s="32"/>
      <c r="I56" s="27" t="s">
        <v>24</v>
      </c>
      <c r="J56" s="50" t="str">
        <f>IF(J14="","",J14)</f>
        <v>8. 4. 2021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customHeight="1" x14ac:dyDescent="0.2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65" customHeight="1" x14ac:dyDescent="0.2">
      <c r="A58" s="32"/>
      <c r="B58" s="33"/>
      <c r="C58" s="27" t="s">
        <v>26</v>
      </c>
      <c r="D58" s="32"/>
      <c r="E58" s="32"/>
      <c r="F58" s="25" t="str">
        <f>E17</f>
        <v xml:space="preserve"> </v>
      </c>
      <c r="G58" s="32"/>
      <c r="H58" s="32"/>
      <c r="I58" s="27" t="s">
        <v>32</v>
      </c>
      <c r="J58" s="30" t="str">
        <f>E23</f>
        <v>Ing. Martina Hřebeková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15" customHeight="1" x14ac:dyDescent="0.2">
      <c r="A59" s="32"/>
      <c r="B59" s="33"/>
      <c r="C59" s="27" t="s">
        <v>30</v>
      </c>
      <c r="D59" s="32"/>
      <c r="E59" s="32"/>
      <c r="F59" s="25" t="str">
        <f>IF(E20="","",E20)</f>
        <v>Vyplň údaj</v>
      </c>
      <c r="G59" s="32"/>
      <c r="H59" s="32"/>
      <c r="I59" s="27" t="s">
        <v>35</v>
      </c>
      <c r="J59" s="30" t="str">
        <f>E26</f>
        <v xml:space="preserve"> 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25" customHeight="1" x14ac:dyDescent="0.2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08" t="s">
        <v>112</v>
      </c>
      <c r="D61" s="102"/>
      <c r="E61" s="102"/>
      <c r="F61" s="102"/>
      <c r="G61" s="102"/>
      <c r="H61" s="102"/>
      <c r="I61" s="102"/>
      <c r="J61" s="109" t="s">
        <v>113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25" customHeight="1" x14ac:dyDescent="0.2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75" customHeight="1" x14ac:dyDescent="0.2">
      <c r="A63" s="32"/>
      <c r="B63" s="33"/>
      <c r="C63" s="110" t="s">
        <v>70</v>
      </c>
      <c r="D63" s="32"/>
      <c r="E63" s="32"/>
      <c r="F63" s="32"/>
      <c r="G63" s="32"/>
      <c r="H63" s="32"/>
      <c r="I63" s="32"/>
      <c r="J63" s="66">
        <f>J94</f>
        <v>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114</v>
      </c>
    </row>
    <row r="64" spans="1:47" s="9" customFormat="1" ht="25" customHeight="1" x14ac:dyDescent="0.2">
      <c r="B64" s="111"/>
      <c r="D64" s="112" t="s">
        <v>115</v>
      </c>
      <c r="E64" s="113"/>
      <c r="F64" s="113"/>
      <c r="G64" s="113"/>
      <c r="H64" s="113"/>
      <c r="I64" s="113"/>
      <c r="J64" s="114">
        <f>J95</f>
        <v>0</v>
      </c>
      <c r="L64" s="111"/>
    </row>
    <row r="65" spans="1:31" s="10" customFormat="1" ht="19.899999999999999" customHeight="1" x14ac:dyDescent="0.2">
      <c r="B65" s="115"/>
      <c r="D65" s="116" t="s">
        <v>116</v>
      </c>
      <c r="E65" s="117"/>
      <c r="F65" s="117"/>
      <c r="G65" s="117"/>
      <c r="H65" s="117"/>
      <c r="I65" s="117"/>
      <c r="J65" s="118">
        <f>J96</f>
        <v>0</v>
      </c>
      <c r="L65" s="115"/>
    </row>
    <row r="66" spans="1:31" s="10" customFormat="1" ht="19.899999999999999" customHeight="1" x14ac:dyDescent="0.2">
      <c r="B66" s="115"/>
      <c r="D66" s="116" t="s">
        <v>272</v>
      </c>
      <c r="E66" s="117"/>
      <c r="F66" s="117"/>
      <c r="G66" s="117"/>
      <c r="H66" s="117"/>
      <c r="I66" s="117"/>
      <c r="J66" s="118">
        <f>J105</f>
        <v>0</v>
      </c>
      <c r="L66" s="115"/>
    </row>
    <row r="67" spans="1:31" s="10" customFormat="1" ht="19.899999999999999" customHeight="1" x14ac:dyDescent="0.2">
      <c r="B67" s="115"/>
      <c r="D67" s="116" t="s">
        <v>118</v>
      </c>
      <c r="E67" s="117"/>
      <c r="F67" s="117"/>
      <c r="G67" s="117"/>
      <c r="H67" s="117"/>
      <c r="I67" s="117"/>
      <c r="J67" s="118">
        <f>J129</f>
        <v>0</v>
      </c>
      <c r="L67" s="115"/>
    </row>
    <row r="68" spans="1:31" s="10" customFormat="1" ht="19.899999999999999" customHeight="1" x14ac:dyDescent="0.2">
      <c r="B68" s="115"/>
      <c r="D68" s="116" t="s">
        <v>273</v>
      </c>
      <c r="E68" s="117"/>
      <c r="F68" s="117"/>
      <c r="G68" s="117"/>
      <c r="H68" s="117"/>
      <c r="I68" s="117"/>
      <c r="J68" s="118">
        <f>J140</f>
        <v>0</v>
      </c>
      <c r="L68" s="115"/>
    </row>
    <row r="69" spans="1:31" s="10" customFormat="1" ht="19.899999999999999" customHeight="1" x14ac:dyDescent="0.2">
      <c r="B69" s="115"/>
      <c r="D69" s="116" t="s">
        <v>274</v>
      </c>
      <c r="E69" s="117"/>
      <c r="F69" s="117"/>
      <c r="G69" s="117"/>
      <c r="H69" s="117"/>
      <c r="I69" s="117"/>
      <c r="J69" s="118">
        <f>J150</f>
        <v>0</v>
      </c>
      <c r="L69" s="115"/>
    </row>
    <row r="70" spans="1:31" s="10" customFormat="1" ht="19.899999999999999" customHeight="1" x14ac:dyDescent="0.2">
      <c r="B70" s="115"/>
      <c r="D70" s="116" t="s">
        <v>119</v>
      </c>
      <c r="E70" s="117"/>
      <c r="F70" s="117"/>
      <c r="G70" s="117"/>
      <c r="H70" s="117"/>
      <c r="I70" s="117"/>
      <c r="J70" s="118">
        <f>J161</f>
        <v>0</v>
      </c>
      <c r="L70" s="115"/>
    </row>
    <row r="71" spans="1:31" s="9" customFormat="1" ht="25" customHeight="1" x14ac:dyDescent="0.2">
      <c r="B71" s="111"/>
      <c r="D71" s="112" t="s">
        <v>275</v>
      </c>
      <c r="E71" s="113"/>
      <c r="F71" s="113"/>
      <c r="G71" s="113"/>
      <c r="H71" s="113"/>
      <c r="I71" s="113"/>
      <c r="J71" s="114">
        <f>J163</f>
        <v>0</v>
      </c>
      <c r="L71" s="111"/>
    </row>
    <row r="72" spans="1:31" s="10" customFormat="1" ht="19.899999999999999" customHeight="1" x14ac:dyDescent="0.2">
      <c r="B72" s="115"/>
      <c r="D72" s="116" t="s">
        <v>276</v>
      </c>
      <c r="E72" s="117"/>
      <c r="F72" s="117"/>
      <c r="G72" s="117"/>
      <c r="H72" s="117"/>
      <c r="I72" s="117"/>
      <c r="J72" s="118">
        <f>J164</f>
        <v>0</v>
      </c>
      <c r="L72" s="115"/>
    </row>
    <row r="73" spans="1:31" s="2" customFormat="1" ht="21.75" customHeight="1" x14ac:dyDescent="0.2">
      <c r="A73" s="32"/>
      <c r="B73" s="33"/>
      <c r="C73" s="32"/>
      <c r="D73" s="32"/>
      <c r="E73" s="32"/>
      <c r="F73" s="32"/>
      <c r="G73" s="32"/>
      <c r="H73" s="32"/>
      <c r="I73" s="32"/>
      <c r="J73" s="32"/>
      <c r="K73" s="32"/>
      <c r="L73" s="9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7" customHeight="1" x14ac:dyDescent="0.2">
      <c r="A74" s="32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8" spans="1:31" s="2" customFormat="1" ht="7" customHeight="1" x14ac:dyDescent="0.2">
      <c r="A78" s="32"/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5" customHeight="1" x14ac:dyDescent="0.2">
      <c r="A79" s="32"/>
      <c r="B79" s="33"/>
      <c r="C79" s="21" t="s">
        <v>120</v>
      </c>
      <c r="D79" s="32"/>
      <c r="E79" s="32"/>
      <c r="F79" s="32"/>
      <c r="G79" s="32"/>
      <c r="H79" s="32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7" customHeight="1" x14ac:dyDescent="0.2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3" s="2" customFormat="1" ht="12" customHeight="1" x14ac:dyDescent="0.2">
      <c r="A81" s="32"/>
      <c r="B81" s="33"/>
      <c r="C81" s="27" t="s">
        <v>17</v>
      </c>
      <c r="D81" s="32"/>
      <c r="E81" s="32"/>
      <c r="F81" s="32"/>
      <c r="G81" s="32"/>
      <c r="H81" s="32"/>
      <c r="I81" s="32"/>
      <c r="J81" s="32"/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3" s="2" customFormat="1" ht="26.25" customHeight="1" x14ac:dyDescent="0.2">
      <c r="A82" s="32"/>
      <c r="B82" s="33"/>
      <c r="C82" s="32"/>
      <c r="D82" s="32"/>
      <c r="E82" s="315" t="str">
        <f>E7</f>
        <v>Vodní nádrže Jermalské rybníky „ Horní a dolní rybník na p.č. 1906 a 1907 v k.ú. Kaplice</v>
      </c>
      <c r="F82" s="316"/>
      <c r="G82" s="316"/>
      <c r="H82" s="316"/>
      <c r="I82" s="32"/>
      <c r="J82" s="32"/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3" s="1" customFormat="1" ht="12" customHeight="1" x14ac:dyDescent="0.2">
      <c r="B83" s="20"/>
      <c r="C83" s="27" t="s">
        <v>106</v>
      </c>
      <c r="L83" s="20"/>
    </row>
    <row r="84" spans="1:63" s="2" customFormat="1" ht="16.5" customHeight="1" x14ac:dyDescent="0.2">
      <c r="A84" s="32"/>
      <c r="B84" s="33"/>
      <c r="C84" s="32"/>
      <c r="D84" s="32"/>
      <c r="E84" s="315" t="s">
        <v>514</v>
      </c>
      <c r="F84" s="317"/>
      <c r="G84" s="317"/>
      <c r="H84" s="317"/>
      <c r="I84" s="32"/>
      <c r="J84" s="32"/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3" s="2" customFormat="1" ht="12" customHeight="1" x14ac:dyDescent="0.2">
      <c r="A85" s="32"/>
      <c r="B85" s="33"/>
      <c r="C85" s="27" t="s">
        <v>108</v>
      </c>
      <c r="D85" s="32"/>
      <c r="E85" s="32"/>
      <c r="F85" s="32"/>
      <c r="G85" s="32"/>
      <c r="H85" s="32"/>
      <c r="I85" s="32"/>
      <c r="J85" s="32"/>
      <c r="K85" s="32"/>
      <c r="L85" s="9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3" s="2" customFormat="1" ht="16.5" customHeight="1" x14ac:dyDescent="0.2">
      <c r="A86" s="32"/>
      <c r="B86" s="33"/>
      <c r="C86" s="32"/>
      <c r="D86" s="32"/>
      <c r="E86" s="278" t="str">
        <f>E11</f>
        <v>02 - Výpustné zařízení</v>
      </c>
      <c r="F86" s="317"/>
      <c r="G86" s="317"/>
      <c r="H86" s="317"/>
      <c r="I86" s="32"/>
      <c r="J86" s="32"/>
      <c r="K86" s="32"/>
      <c r="L86" s="94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3" s="2" customFormat="1" ht="7" customHeight="1" x14ac:dyDescent="0.2">
      <c r="A87" s="32"/>
      <c r="B87" s="33"/>
      <c r="C87" s="32"/>
      <c r="D87" s="32"/>
      <c r="E87" s="32"/>
      <c r="F87" s="32"/>
      <c r="G87" s="32"/>
      <c r="H87" s="32"/>
      <c r="I87" s="32"/>
      <c r="J87" s="32"/>
      <c r="K87" s="32"/>
      <c r="L87" s="94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3" s="2" customFormat="1" ht="12" customHeight="1" x14ac:dyDescent="0.2">
      <c r="A88" s="32"/>
      <c r="B88" s="33"/>
      <c r="C88" s="27" t="s">
        <v>22</v>
      </c>
      <c r="D88" s="32"/>
      <c r="E88" s="32"/>
      <c r="F88" s="25" t="str">
        <f>F14</f>
        <v>k.ú. Kaplice</v>
      </c>
      <c r="G88" s="32"/>
      <c r="H88" s="32"/>
      <c r="I88" s="27" t="s">
        <v>24</v>
      </c>
      <c r="J88" s="50" t="str">
        <f>IF(J14="","",J14)</f>
        <v>8. 4. 2021</v>
      </c>
      <c r="K88" s="32"/>
      <c r="L88" s="94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3" s="2" customFormat="1" ht="7" customHeight="1" x14ac:dyDescent="0.2">
      <c r="A89" s="32"/>
      <c r="B89" s="33"/>
      <c r="C89" s="32"/>
      <c r="D89" s="32"/>
      <c r="E89" s="32"/>
      <c r="F89" s="32"/>
      <c r="G89" s="32"/>
      <c r="H89" s="32"/>
      <c r="I89" s="32"/>
      <c r="J89" s="32"/>
      <c r="K89" s="32"/>
      <c r="L89" s="94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3" s="2" customFormat="1" ht="25.65" customHeight="1" x14ac:dyDescent="0.2">
      <c r="A90" s="32"/>
      <c r="B90" s="33"/>
      <c r="C90" s="27" t="s">
        <v>26</v>
      </c>
      <c r="D90" s="32"/>
      <c r="E90" s="32"/>
      <c r="F90" s="25" t="str">
        <f>E17</f>
        <v xml:space="preserve"> </v>
      </c>
      <c r="G90" s="32"/>
      <c r="H90" s="32"/>
      <c r="I90" s="27" t="s">
        <v>32</v>
      </c>
      <c r="J90" s="30" t="str">
        <f>E23</f>
        <v>Ing. Martina Hřebeková</v>
      </c>
      <c r="K90" s="32"/>
      <c r="L90" s="94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3" s="2" customFormat="1" ht="15.15" customHeight="1" x14ac:dyDescent="0.2">
      <c r="A91" s="32"/>
      <c r="B91" s="33"/>
      <c r="C91" s="27" t="s">
        <v>30</v>
      </c>
      <c r="D91" s="32"/>
      <c r="E91" s="32"/>
      <c r="F91" s="25" t="str">
        <f>IF(E20="","",E20)</f>
        <v>Vyplň údaj</v>
      </c>
      <c r="G91" s="32"/>
      <c r="H91" s="32"/>
      <c r="I91" s="27" t="s">
        <v>35</v>
      </c>
      <c r="J91" s="30" t="str">
        <f>E26</f>
        <v xml:space="preserve"> </v>
      </c>
      <c r="K91" s="32"/>
      <c r="L91" s="94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63" s="2" customFormat="1" ht="10.25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94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63" s="11" customFormat="1" ht="29.25" customHeight="1" x14ac:dyDescent="0.2">
      <c r="A93" s="119"/>
      <c r="B93" s="120"/>
      <c r="C93" s="121" t="s">
        <v>121</v>
      </c>
      <c r="D93" s="122" t="s">
        <v>57</v>
      </c>
      <c r="E93" s="122" t="s">
        <v>53</v>
      </c>
      <c r="F93" s="122" t="s">
        <v>54</v>
      </c>
      <c r="G93" s="122" t="s">
        <v>122</v>
      </c>
      <c r="H93" s="122" t="s">
        <v>123</v>
      </c>
      <c r="I93" s="122" t="s">
        <v>124</v>
      </c>
      <c r="J93" s="122" t="s">
        <v>113</v>
      </c>
      <c r="K93" s="123" t="s">
        <v>125</v>
      </c>
      <c r="L93" s="124"/>
      <c r="M93" s="57" t="s">
        <v>3</v>
      </c>
      <c r="N93" s="58" t="s">
        <v>42</v>
      </c>
      <c r="O93" s="58" t="s">
        <v>126</v>
      </c>
      <c r="P93" s="58" t="s">
        <v>127</v>
      </c>
      <c r="Q93" s="58" t="s">
        <v>128</v>
      </c>
      <c r="R93" s="58" t="s">
        <v>129</v>
      </c>
      <c r="S93" s="58" t="s">
        <v>130</v>
      </c>
      <c r="T93" s="59" t="s">
        <v>131</v>
      </c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19"/>
    </row>
    <row r="94" spans="1:63" s="2" customFormat="1" ht="22.75" customHeight="1" x14ac:dyDescent="0.35">
      <c r="A94" s="32"/>
      <c r="B94" s="33"/>
      <c r="C94" s="64" t="s">
        <v>132</v>
      </c>
      <c r="D94" s="32"/>
      <c r="E94" s="32"/>
      <c r="F94" s="32"/>
      <c r="G94" s="32"/>
      <c r="H94" s="32"/>
      <c r="I94" s="32"/>
      <c r="J94" s="125">
        <f>BK94</f>
        <v>0</v>
      </c>
      <c r="K94" s="32"/>
      <c r="L94" s="33"/>
      <c r="M94" s="60"/>
      <c r="N94" s="51"/>
      <c r="O94" s="61"/>
      <c r="P94" s="126">
        <f>P95+P163</f>
        <v>0</v>
      </c>
      <c r="Q94" s="61"/>
      <c r="R94" s="126">
        <f>R95+R163</f>
        <v>8.2067426099999992</v>
      </c>
      <c r="S94" s="61"/>
      <c r="T94" s="127">
        <f>T95+T163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7" t="s">
        <v>71</v>
      </c>
      <c r="AU94" s="17" t="s">
        <v>114</v>
      </c>
      <c r="BK94" s="128">
        <f>BK95+BK163</f>
        <v>0</v>
      </c>
    </row>
    <row r="95" spans="1:63" s="12" customFormat="1" ht="25.9" customHeight="1" x14ac:dyDescent="0.35">
      <c r="B95" s="129"/>
      <c r="D95" s="130" t="s">
        <v>71</v>
      </c>
      <c r="E95" s="131" t="s">
        <v>133</v>
      </c>
      <c r="F95" s="131" t="s">
        <v>134</v>
      </c>
      <c r="I95" s="132"/>
      <c r="J95" s="133">
        <f>BK95</f>
        <v>0</v>
      </c>
      <c r="L95" s="129"/>
      <c r="M95" s="134"/>
      <c r="N95" s="135"/>
      <c r="O95" s="135"/>
      <c r="P95" s="136">
        <f>P96+P105+P129+P140+P150+P161</f>
        <v>0</v>
      </c>
      <c r="Q95" s="135"/>
      <c r="R95" s="136">
        <f>R96+R105+R129+R140+R150+R161</f>
        <v>7.7499106099999997</v>
      </c>
      <c r="S95" s="135"/>
      <c r="T95" s="137">
        <f>T96+T105+T129+T140+T150+T161</f>
        <v>0</v>
      </c>
      <c r="AR95" s="130" t="s">
        <v>79</v>
      </c>
      <c r="AT95" s="138" t="s">
        <v>71</v>
      </c>
      <c r="AU95" s="138" t="s">
        <v>72</v>
      </c>
      <c r="AY95" s="130" t="s">
        <v>135</v>
      </c>
      <c r="BK95" s="139">
        <f>BK96+BK105+BK129+BK140+BK150+BK161</f>
        <v>0</v>
      </c>
    </row>
    <row r="96" spans="1:63" s="12" customFormat="1" ht="22.75" customHeight="1" x14ac:dyDescent="0.25">
      <c r="B96" s="129"/>
      <c r="D96" s="130" t="s">
        <v>71</v>
      </c>
      <c r="E96" s="140" t="s">
        <v>79</v>
      </c>
      <c r="F96" s="140" t="s">
        <v>136</v>
      </c>
      <c r="I96" s="132"/>
      <c r="J96" s="141">
        <f>BK96</f>
        <v>0</v>
      </c>
      <c r="L96" s="129"/>
      <c r="M96" s="134"/>
      <c r="N96" s="135"/>
      <c r="O96" s="135"/>
      <c r="P96" s="136">
        <f>SUM(P97:P104)</f>
        <v>0</v>
      </c>
      <c r="Q96" s="135"/>
      <c r="R96" s="136">
        <f>SUM(R97:R104)</f>
        <v>2.4000000000000002E-3</v>
      </c>
      <c r="S96" s="135"/>
      <c r="T96" s="137">
        <f>SUM(T97:T104)</f>
        <v>0</v>
      </c>
      <c r="AR96" s="130" t="s">
        <v>79</v>
      </c>
      <c r="AT96" s="138" t="s">
        <v>71</v>
      </c>
      <c r="AU96" s="138" t="s">
        <v>79</v>
      </c>
      <c r="AY96" s="130" t="s">
        <v>135</v>
      </c>
      <c r="BK96" s="139">
        <f>SUM(BK97:BK104)</f>
        <v>0</v>
      </c>
    </row>
    <row r="97" spans="1:65" s="2" customFormat="1" ht="23" x14ac:dyDescent="0.2">
      <c r="A97" s="32"/>
      <c r="B97" s="142"/>
      <c r="C97" s="143" t="s">
        <v>79</v>
      </c>
      <c r="D97" s="143" t="s">
        <v>137</v>
      </c>
      <c r="E97" s="144" t="s">
        <v>277</v>
      </c>
      <c r="F97" s="145" t="s">
        <v>278</v>
      </c>
      <c r="G97" s="146" t="s">
        <v>279</v>
      </c>
      <c r="H97" s="147">
        <v>80</v>
      </c>
      <c r="I97" s="148"/>
      <c r="J97" s="149">
        <f>ROUND(I97*H97,2)</f>
        <v>0</v>
      </c>
      <c r="K97" s="145" t="s">
        <v>141</v>
      </c>
      <c r="L97" s="33"/>
      <c r="M97" s="150" t="s">
        <v>3</v>
      </c>
      <c r="N97" s="151" t="s">
        <v>43</v>
      </c>
      <c r="O97" s="53"/>
      <c r="P97" s="152">
        <f>O97*H97</f>
        <v>0</v>
      </c>
      <c r="Q97" s="152">
        <v>3.0000000000000001E-5</v>
      </c>
      <c r="R97" s="152">
        <f>Q97*H97</f>
        <v>2.4000000000000002E-3</v>
      </c>
      <c r="S97" s="152">
        <v>0</v>
      </c>
      <c r="T97" s="153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54" t="s">
        <v>142</v>
      </c>
      <c r="AT97" s="154" t="s">
        <v>137</v>
      </c>
      <c r="AU97" s="154" t="s">
        <v>81</v>
      </c>
      <c r="AY97" s="17" t="s">
        <v>135</v>
      </c>
      <c r="BE97" s="155">
        <f>IF(N97="základní",J97,0)</f>
        <v>0</v>
      </c>
      <c r="BF97" s="155">
        <f>IF(N97="snížená",J97,0)</f>
        <v>0</v>
      </c>
      <c r="BG97" s="155">
        <f>IF(N97="zákl. přenesená",J97,0)</f>
        <v>0</v>
      </c>
      <c r="BH97" s="155">
        <f>IF(N97="sníž. přenesená",J97,0)</f>
        <v>0</v>
      </c>
      <c r="BI97" s="155">
        <f>IF(N97="nulová",J97,0)</f>
        <v>0</v>
      </c>
      <c r="BJ97" s="17" t="s">
        <v>79</v>
      </c>
      <c r="BK97" s="155">
        <f>ROUND(I97*H97,2)</f>
        <v>0</v>
      </c>
      <c r="BL97" s="17" t="s">
        <v>142</v>
      </c>
      <c r="BM97" s="154" t="s">
        <v>564</v>
      </c>
    </row>
    <row r="98" spans="1:65" s="13" customFormat="1" ht="10" x14ac:dyDescent="0.2">
      <c r="B98" s="156"/>
      <c r="D98" s="157" t="s">
        <v>144</v>
      </c>
      <c r="E98" s="158" t="s">
        <v>3</v>
      </c>
      <c r="F98" s="159" t="s">
        <v>281</v>
      </c>
      <c r="H98" s="160">
        <v>80</v>
      </c>
      <c r="I98" s="161"/>
      <c r="L98" s="156"/>
      <c r="M98" s="162"/>
      <c r="N98" s="163"/>
      <c r="O98" s="163"/>
      <c r="P98" s="163"/>
      <c r="Q98" s="163"/>
      <c r="R98" s="163"/>
      <c r="S98" s="163"/>
      <c r="T98" s="164"/>
      <c r="AT98" s="158" t="s">
        <v>144</v>
      </c>
      <c r="AU98" s="158" t="s">
        <v>81</v>
      </c>
      <c r="AV98" s="13" t="s">
        <v>81</v>
      </c>
      <c r="AW98" s="13" t="s">
        <v>34</v>
      </c>
      <c r="AX98" s="13" t="s">
        <v>79</v>
      </c>
      <c r="AY98" s="158" t="s">
        <v>135</v>
      </c>
    </row>
    <row r="99" spans="1:65" s="2" customFormat="1" ht="44.25" customHeight="1" x14ac:dyDescent="0.2">
      <c r="A99" s="32"/>
      <c r="B99" s="142"/>
      <c r="C99" s="143" t="s">
        <v>81</v>
      </c>
      <c r="D99" s="143" t="s">
        <v>137</v>
      </c>
      <c r="E99" s="144" t="s">
        <v>282</v>
      </c>
      <c r="F99" s="145" t="s">
        <v>283</v>
      </c>
      <c r="G99" s="146" t="s">
        <v>162</v>
      </c>
      <c r="H99" s="147">
        <v>6.24</v>
      </c>
      <c r="I99" s="148"/>
      <c r="J99" s="149">
        <f>ROUND(I99*H99,2)</f>
        <v>0</v>
      </c>
      <c r="K99" s="145" t="s">
        <v>141</v>
      </c>
      <c r="L99" s="33"/>
      <c r="M99" s="150" t="s">
        <v>3</v>
      </c>
      <c r="N99" s="151" t="s">
        <v>43</v>
      </c>
      <c r="O99" s="53"/>
      <c r="P99" s="152">
        <f>O99*H99</f>
        <v>0</v>
      </c>
      <c r="Q99" s="152">
        <v>0</v>
      </c>
      <c r="R99" s="152">
        <f>Q99*H99</f>
        <v>0</v>
      </c>
      <c r="S99" s="152">
        <v>0</v>
      </c>
      <c r="T99" s="153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54" t="s">
        <v>142</v>
      </c>
      <c r="AT99" s="154" t="s">
        <v>137</v>
      </c>
      <c r="AU99" s="154" t="s">
        <v>81</v>
      </c>
      <c r="AY99" s="17" t="s">
        <v>135</v>
      </c>
      <c r="BE99" s="155">
        <f>IF(N99="základní",J99,0)</f>
        <v>0</v>
      </c>
      <c r="BF99" s="155">
        <f>IF(N99="snížená",J99,0)</f>
        <v>0</v>
      </c>
      <c r="BG99" s="155">
        <f>IF(N99="zákl. přenesená",J99,0)</f>
        <v>0</v>
      </c>
      <c r="BH99" s="155">
        <f>IF(N99="sníž. přenesená",J99,0)</f>
        <v>0</v>
      </c>
      <c r="BI99" s="155">
        <f>IF(N99="nulová",J99,0)</f>
        <v>0</v>
      </c>
      <c r="BJ99" s="17" t="s">
        <v>79</v>
      </c>
      <c r="BK99" s="155">
        <f>ROUND(I99*H99,2)</f>
        <v>0</v>
      </c>
      <c r="BL99" s="17" t="s">
        <v>142</v>
      </c>
      <c r="BM99" s="154" t="s">
        <v>565</v>
      </c>
    </row>
    <row r="100" spans="1:65" s="13" customFormat="1" ht="10" x14ac:dyDescent="0.2">
      <c r="B100" s="156"/>
      <c r="D100" s="157" t="s">
        <v>144</v>
      </c>
      <c r="E100" s="158" t="s">
        <v>3</v>
      </c>
      <c r="F100" s="159" t="s">
        <v>566</v>
      </c>
      <c r="H100" s="160">
        <v>6.24</v>
      </c>
      <c r="I100" s="161"/>
      <c r="L100" s="156"/>
      <c r="M100" s="162"/>
      <c r="N100" s="163"/>
      <c r="O100" s="163"/>
      <c r="P100" s="163"/>
      <c r="Q100" s="163"/>
      <c r="R100" s="163"/>
      <c r="S100" s="163"/>
      <c r="T100" s="164"/>
      <c r="AT100" s="158" t="s">
        <v>144</v>
      </c>
      <c r="AU100" s="158" t="s">
        <v>81</v>
      </c>
      <c r="AV100" s="13" t="s">
        <v>81</v>
      </c>
      <c r="AW100" s="13" t="s">
        <v>34</v>
      </c>
      <c r="AX100" s="13" t="s">
        <v>79</v>
      </c>
      <c r="AY100" s="158" t="s">
        <v>135</v>
      </c>
    </row>
    <row r="101" spans="1:65" s="2" customFormat="1" ht="23" x14ac:dyDescent="0.2">
      <c r="A101" s="32"/>
      <c r="B101" s="142"/>
      <c r="C101" s="143" t="s">
        <v>151</v>
      </c>
      <c r="D101" s="143" t="s">
        <v>137</v>
      </c>
      <c r="E101" s="144" t="s">
        <v>286</v>
      </c>
      <c r="F101" s="145" t="s">
        <v>287</v>
      </c>
      <c r="G101" s="146" t="s">
        <v>162</v>
      </c>
      <c r="H101" s="147">
        <v>5.65</v>
      </c>
      <c r="I101" s="148"/>
      <c r="J101" s="149">
        <f>ROUND(I101*H101,2)</f>
        <v>0</v>
      </c>
      <c r="K101" s="145" t="s">
        <v>141</v>
      </c>
      <c r="L101" s="33"/>
      <c r="M101" s="150" t="s">
        <v>3</v>
      </c>
      <c r="N101" s="151" t="s">
        <v>43</v>
      </c>
      <c r="O101" s="53"/>
      <c r="P101" s="152">
        <f>O101*H101</f>
        <v>0</v>
      </c>
      <c r="Q101" s="152">
        <v>0</v>
      </c>
      <c r="R101" s="152">
        <f>Q101*H101</f>
        <v>0</v>
      </c>
      <c r="S101" s="152">
        <v>0</v>
      </c>
      <c r="T101" s="153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54" t="s">
        <v>142</v>
      </c>
      <c r="AT101" s="154" t="s">
        <v>137</v>
      </c>
      <c r="AU101" s="154" t="s">
        <v>81</v>
      </c>
      <c r="AY101" s="17" t="s">
        <v>135</v>
      </c>
      <c r="BE101" s="155">
        <f>IF(N101="základní",J101,0)</f>
        <v>0</v>
      </c>
      <c r="BF101" s="155">
        <f>IF(N101="snížená",J101,0)</f>
        <v>0</v>
      </c>
      <c r="BG101" s="155">
        <f>IF(N101="zákl. přenesená",J101,0)</f>
        <v>0</v>
      </c>
      <c r="BH101" s="155">
        <f>IF(N101="sníž. přenesená",J101,0)</f>
        <v>0</v>
      </c>
      <c r="BI101" s="155">
        <f>IF(N101="nulová",J101,0)</f>
        <v>0</v>
      </c>
      <c r="BJ101" s="17" t="s">
        <v>79</v>
      </c>
      <c r="BK101" s="155">
        <f>ROUND(I101*H101,2)</f>
        <v>0</v>
      </c>
      <c r="BL101" s="17" t="s">
        <v>142</v>
      </c>
      <c r="BM101" s="154" t="s">
        <v>567</v>
      </c>
    </row>
    <row r="102" spans="1:65" s="13" customFormat="1" ht="10" x14ac:dyDescent="0.2">
      <c r="B102" s="156"/>
      <c r="D102" s="157" t="s">
        <v>144</v>
      </c>
      <c r="E102" s="158" t="s">
        <v>3</v>
      </c>
      <c r="F102" s="159" t="s">
        <v>568</v>
      </c>
      <c r="H102" s="160">
        <v>5.65</v>
      </c>
      <c r="I102" s="161"/>
      <c r="L102" s="156"/>
      <c r="M102" s="162"/>
      <c r="N102" s="163"/>
      <c r="O102" s="163"/>
      <c r="P102" s="163"/>
      <c r="Q102" s="163"/>
      <c r="R102" s="163"/>
      <c r="S102" s="163"/>
      <c r="T102" s="164"/>
      <c r="AT102" s="158" t="s">
        <v>144</v>
      </c>
      <c r="AU102" s="158" t="s">
        <v>81</v>
      </c>
      <c r="AV102" s="13" t="s">
        <v>81</v>
      </c>
      <c r="AW102" s="13" t="s">
        <v>34</v>
      </c>
      <c r="AX102" s="13" t="s">
        <v>79</v>
      </c>
      <c r="AY102" s="158" t="s">
        <v>135</v>
      </c>
    </row>
    <row r="103" spans="1:65" s="2" customFormat="1" ht="57.5" x14ac:dyDescent="0.2">
      <c r="A103" s="32"/>
      <c r="B103" s="142"/>
      <c r="C103" s="143" t="s">
        <v>142</v>
      </c>
      <c r="D103" s="143" t="s">
        <v>137</v>
      </c>
      <c r="E103" s="144" t="s">
        <v>173</v>
      </c>
      <c r="F103" s="145" t="s">
        <v>174</v>
      </c>
      <c r="G103" s="146" t="s">
        <v>162</v>
      </c>
      <c r="H103" s="147">
        <v>11.89</v>
      </c>
      <c r="I103" s="148"/>
      <c r="J103" s="149">
        <f>ROUND(I103*H103,2)</f>
        <v>0</v>
      </c>
      <c r="K103" s="145" t="s">
        <v>141</v>
      </c>
      <c r="L103" s="33"/>
      <c r="M103" s="150" t="s">
        <v>3</v>
      </c>
      <c r="N103" s="151" t="s">
        <v>43</v>
      </c>
      <c r="O103" s="53"/>
      <c r="P103" s="152">
        <f>O103*H103</f>
        <v>0</v>
      </c>
      <c r="Q103" s="152">
        <v>0</v>
      </c>
      <c r="R103" s="152">
        <f>Q103*H103</f>
        <v>0</v>
      </c>
      <c r="S103" s="152">
        <v>0</v>
      </c>
      <c r="T103" s="153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54" t="s">
        <v>142</v>
      </c>
      <c r="AT103" s="154" t="s">
        <v>137</v>
      </c>
      <c r="AU103" s="154" t="s">
        <v>81</v>
      </c>
      <c r="AY103" s="17" t="s">
        <v>135</v>
      </c>
      <c r="BE103" s="155">
        <f>IF(N103="základní",J103,0)</f>
        <v>0</v>
      </c>
      <c r="BF103" s="155">
        <f>IF(N103="snížená",J103,0)</f>
        <v>0</v>
      </c>
      <c r="BG103" s="155">
        <f>IF(N103="zákl. přenesená",J103,0)</f>
        <v>0</v>
      </c>
      <c r="BH103" s="155">
        <f>IF(N103="sníž. přenesená",J103,0)</f>
        <v>0</v>
      </c>
      <c r="BI103" s="155">
        <f>IF(N103="nulová",J103,0)</f>
        <v>0</v>
      </c>
      <c r="BJ103" s="17" t="s">
        <v>79</v>
      </c>
      <c r="BK103" s="155">
        <f>ROUND(I103*H103,2)</f>
        <v>0</v>
      </c>
      <c r="BL103" s="17" t="s">
        <v>142</v>
      </c>
      <c r="BM103" s="154" t="s">
        <v>569</v>
      </c>
    </row>
    <row r="104" spans="1:65" s="13" customFormat="1" ht="10" x14ac:dyDescent="0.2">
      <c r="B104" s="156"/>
      <c r="D104" s="157" t="s">
        <v>144</v>
      </c>
      <c r="E104" s="158" t="s">
        <v>3</v>
      </c>
      <c r="F104" s="159" t="s">
        <v>570</v>
      </c>
      <c r="H104" s="160">
        <v>11.89</v>
      </c>
      <c r="I104" s="161"/>
      <c r="L104" s="156"/>
      <c r="M104" s="162"/>
      <c r="N104" s="163"/>
      <c r="O104" s="163"/>
      <c r="P104" s="163"/>
      <c r="Q104" s="163"/>
      <c r="R104" s="163"/>
      <c r="S104" s="163"/>
      <c r="T104" s="164"/>
      <c r="AT104" s="158" t="s">
        <v>144</v>
      </c>
      <c r="AU104" s="158" t="s">
        <v>81</v>
      </c>
      <c r="AV104" s="13" t="s">
        <v>81</v>
      </c>
      <c r="AW104" s="13" t="s">
        <v>34</v>
      </c>
      <c r="AX104" s="13" t="s">
        <v>79</v>
      </c>
      <c r="AY104" s="158" t="s">
        <v>135</v>
      </c>
    </row>
    <row r="105" spans="1:65" s="12" customFormat="1" ht="22.75" customHeight="1" x14ac:dyDescent="0.25">
      <c r="B105" s="129"/>
      <c r="D105" s="130" t="s">
        <v>71</v>
      </c>
      <c r="E105" s="140" t="s">
        <v>151</v>
      </c>
      <c r="F105" s="140" t="s">
        <v>292</v>
      </c>
      <c r="I105" s="132"/>
      <c r="J105" s="141">
        <f>BK105</f>
        <v>0</v>
      </c>
      <c r="L105" s="129"/>
      <c r="M105" s="134"/>
      <c r="N105" s="135"/>
      <c r="O105" s="135"/>
      <c r="P105" s="136">
        <f>SUM(P106:P128)</f>
        <v>0</v>
      </c>
      <c r="Q105" s="135"/>
      <c r="R105" s="136">
        <f>SUM(R106:R128)</f>
        <v>0.16660414999999998</v>
      </c>
      <c r="S105" s="135"/>
      <c r="T105" s="137">
        <f>SUM(T106:T128)</f>
        <v>0</v>
      </c>
      <c r="AR105" s="130" t="s">
        <v>79</v>
      </c>
      <c r="AT105" s="138" t="s">
        <v>71</v>
      </c>
      <c r="AU105" s="138" t="s">
        <v>79</v>
      </c>
      <c r="AY105" s="130" t="s">
        <v>135</v>
      </c>
      <c r="BK105" s="139">
        <f>SUM(BK106:BK128)</f>
        <v>0</v>
      </c>
    </row>
    <row r="106" spans="1:65" s="2" customFormat="1" ht="33" customHeight="1" x14ac:dyDescent="0.2">
      <c r="A106" s="32"/>
      <c r="B106" s="142"/>
      <c r="C106" s="143" t="s">
        <v>159</v>
      </c>
      <c r="D106" s="143" t="s">
        <v>137</v>
      </c>
      <c r="E106" s="144" t="s">
        <v>293</v>
      </c>
      <c r="F106" s="145" t="s">
        <v>294</v>
      </c>
      <c r="G106" s="146" t="s">
        <v>162</v>
      </c>
      <c r="H106" s="147">
        <v>0.54100000000000004</v>
      </c>
      <c r="I106" s="148"/>
      <c r="J106" s="149">
        <f>ROUND(I106*H106,2)</f>
        <v>0</v>
      </c>
      <c r="K106" s="145" t="s">
        <v>141</v>
      </c>
      <c r="L106" s="33"/>
      <c r="M106" s="150" t="s">
        <v>3</v>
      </c>
      <c r="N106" s="151" t="s">
        <v>43</v>
      </c>
      <c r="O106" s="53"/>
      <c r="P106" s="152">
        <f>O106*H106</f>
        <v>0</v>
      </c>
      <c r="Q106" s="152">
        <v>7.9549999999999996E-2</v>
      </c>
      <c r="R106" s="152">
        <f>Q106*H106</f>
        <v>4.303655E-2</v>
      </c>
      <c r="S106" s="152">
        <v>0</v>
      </c>
      <c r="T106" s="153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54" t="s">
        <v>142</v>
      </c>
      <c r="AT106" s="154" t="s">
        <v>137</v>
      </c>
      <c r="AU106" s="154" t="s">
        <v>81</v>
      </c>
      <c r="AY106" s="17" t="s">
        <v>135</v>
      </c>
      <c r="BE106" s="155">
        <f>IF(N106="základní",J106,0)</f>
        <v>0</v>
      </c>
      <c r="BF106" s="155">
        <f>IF(N106="snížená",J106,0)</f>
        <v>0</v>
      </c>
      <c r="BG106" s="155">
        <f>IF(N106="zákl. přenesená",J106,0)</f>
        <v>0</v>
      </c>
      <c r="BH106" s="155">
        <f>IF(N106="sníž. přenesená",J106,0)</f>
        <v>0</v>
      </c>
      <c r="BI106" s="155">
        <f>IF(N106="nulová",J106,0)</f>
        <v>0</v>
      </c>
      <c r="BJ106" s="17" t="s">
        <v>79</v>
      </c>
      <c r="BK106" s="155">
        <f>ROUND(I106*H106,2)</f>
        <v>0</v>
      </c>
      <c r="BL106" s="17" t="s">
        <v>142</v>
      </c>
      <c r="BM106" s="154" t="s">
        <v>571</v>
      </c>
    </row>
    <row r="107" spans="1:65" s="13" customFormat="1" ht="10" x14ac:dyDescent="0.2">
      <c r="B107" s="156"/>
      <c r="D107" s="157" t="s">
        <v>144</v>
      </c>
      <c r="E107" s="158" t="s">
        <v>3</v>
      </c>
      <c r="F107" s="159" t="s">
        <v>572</v>
      </c>
      <c r="H107" s="160">
        <v>0.54100000000000004</v>
      </c>
      <c r="I107" s="161"/>
      <c r="L107" s="156"/>
      <c r="M107" s="162"/>
      <c r="N107" s="163"/>
      <c r="O107" s="163"/>
      <c r="P107" s="163"/>
      <c r="Q107" s="163"/>
      <c r="R107" s="163"/>
      <c r="S107" s="163"/>
      <c r="T107" s="164"/>
      <c r="AT107" s="158" t="s">
        <v>144</v>
      </c>
      <c r="AU107" s="158" t="s">
        <v>81</v>
      </c>
      <c r="AV107" s="13" t="s">
        <v>81</v>
      </c>
      <c r="AW107" s="13" t="s">
        <v>34</v>
      </c>
      <c r="AX107" s="13" t="s">
        <v>79</v>
      </c>
      <c r="AY107" s="158" t="s">
        <v>135</v>
      </c>
    </row>
    <row r="108" spans="1:65" s="2" customFormat="1" ht="48" x14ac:dyDescent="0.2">
      <c r="A108" s="32"/>
      <c r="B108" s="142"/>
      <c r="C108" s="173" t="s">
        <v>167</v>
      </c>
      <c r="D108" s="173" t="s">
        <v>201</v>
      </c>
      <c r="E108" s="174" t="s">
        <v>297</v>
      </c>
      <c r="F108" s="175" t="s">
        <v>882</v>
      </c>
      <c r="G108" s="176" t="s">
        <v>299</v>
      </c>
      <c r="H108" s="177">
        <v>1</v>
      </c>
      <c r="I108" s="178"/>
      <c r="J108" s="179">
        <f>ROUND(I108*H108,2)</f>
        <v>0</v>
      </c>
      <c r="K108" s="175" t="s">
        <v>3</v>
      </c>
      <c r="L108" s="180"/>
      <c r="M108" s="181" t="s">
        <v>3</v>
      </c>
      <c r="N108" s="182" t="s">
        <v>43</v>
      </c>
      <c r="O108" s="53"/>
      <c r="P108" s="152">
        <f>O108*H108</f>
        <v>0</v>
      </c>
      <c r="Q108" s="152">
        <v>0</v>
      </c>
      <c r="R108" s="152">
        <f>Q108*H108</f>
        <v>0</v>
      </c>
      <c r="S108" s="152">
        <v>0</v>
      </c>
      <c r="T108" s="153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54" t="s">
        <v>177</v>
      </c>
      <c r="AT108" s="154" t="s">
        <v>201</v>
      </c>
      <c r="AU108" s="154" t="s">
        <v>81</v>
      </c>
      <c r="AY108" s="17" t="s">
        <v>135</v>
      </c>
      <c r="BE108" s="155">
        <f>IF(N108="základní",J108,0)</f>
        <v>0</v>
      </c>
      <c r="BF108" s="155">
        <f>IF(N108="snížená",J108,0)</f>
        <v>0</v>
      </c>
      <c r="BG108" s="155">
        <f>IF(N108="zákl. přenesená",J108,0)</f>
        <v>0</v>
      </c>
      <c r="BH108" s="155">
        <f>IF(N108="sníž. přenesená",J108,0)</f>
        <v>0</v>
      </c>
      <c r="BI108" s="155">
        <f>IF(N108="nulová",J108,0)</f>
        <v>0</v>
      </c>
      <c r="BJ108" s="17" t="s">
        <v>79</v>
      </c>
      <c r="BK108" s="155">
        <f>ROUND(I108*H108,2)</f>
        <v>0</v>
      </c>
      <c r="BL108" s="17" t="s">
        <v>142</v>
      </c>
      <c r="BM108" s="154" t="s">
        <v>573</v>
      </c>
    </row>
    <row r="109" spans="1:65" s="13" customFormat="1" ht="10" x14ac:dyDescent="0.2">
      <c r="B109" s="156"/>
      <c r="D109" s="157" t="s">
        <v>144</v>
      </c>
      <c r="E109" s="158" t="s">
        <v>3</v>
      </c>
      <c r="F109" s="159" t="s">
        <v>301</v>
      </c>
      <c r="H109" s="160">
        <v>1</v>
      </c>
      <c r="I109" s="161"/>
      <c r="L109" s="156"/>
      <c r="M109" s="162"/>
      <c r="N109" s="163"/>
      <c r="O109" s="163"/>
      <c r="P109" s="163"/>
      <c r="Q109" s="163"/>
      <c r="R109" s="163"/>
      <c r="S109" s="163"/>
      <c r="T109" s="164"/>
      <c r="AT109" s="158" t="s">
        <v>144</v>
      </c>
      <c r="AU109" s="158" t="s">
        <v>81</v>
      </c>
      <c r="AV109" s="13" t="s">
        <v>81</v>
      </c>
      <c r="AW109" s="13" t="s">
        <v>34</v>
      </c>
      <c r="AX109" s="13" t="s">
        <v>79</v>
      </c>
      <c r="AY109" s="158" t="s">
        <v>135</v>
      </c>
    </row>
    <row r="110" spans="1:65" s="2" customFormat="1" ht="66.75" customHeight="1" x14ac:dyDescent="0.2">
      <c r="A110" s="32"/>
      <c r="B110" s="142"/>
      <c r="C110" s="143" t="s">
        <v>172</v>
      </c>
      <c r="D110" s="143" t="s">
        <v>137</v>
      </c>
      <c r="E110" s="144" t="s">
        <v>302</v>
      </c>
      <c r="F110" s="145" t="s">
        <v>303</v>
      </c>
      <c r="G110" s="146" t="s">
        <v>162</v>
      </c>
      <c r="H110" s="147">
        <v>2.73</v>
      </c>
      <c r="I110" s="148"/>
      <c r="J110" s="149">
        <f>ROUND(I110*H110,2)</f>
        <v>0</v>
      </c>
      <c r="K110" s="145" t="s">
        <v>141</v>
      </c>
      <c r="L110" s="33"/>
      <c r="M110" s="150" t="s">
        <v>3</v>
      </c>
      <c r="N110" s="151" t="s">
        <v>43</v>
      </c>
      <c r="O110" s="53"/>
      <c r="P110" s="152">
        <f>O110*H110</f>
        <v>0</v>
      </c>
      <c r="Q110" s="152">
        <v>0</v>
      </c>
      <c r="R110" s="152">
        <f>Q110*H110</f>
        <v>0</v>
      </c>
      <c r="S110" s="152">
        <v>0</v>
      </c>
      <c r="T110" s="153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54" t="s">
        <v>142</v>
      </c>
      <c r="AT110" s="154" t="s">
        <v>137</v>
      </c>
      <c r="AU110" s="154" t="s">
        <v>81</v>
      </c>
      <c r="AY110" s="17" t="s">
        <v>135</v>
      </c>
      <c r="BE110" s="155">
        <f>IF(N110="základní",J110,0)</f>
        <v>0</v>
      </c>
      <c r="BF110" s="155">
        <f>IF(N110="snížená",J110,0)</f>
        <v>0</v>
      </c>
      <c r="BG110" s="155">
        <f>IF(N110="zákl. přenesená",J110,0)</f>
        <v>0</v>
      </c>
      <c r="BH110" s="155">
        <f>IF(N110="sníž. přenesená",J110,0)</f>
        <v>0</v>
      </c>
      <c r="BI110" s="155">
        <f>IF(N110="nulová",J110,0)</f>
        <v>0</v>
      </c>
      <c r="BJ110" s="17" t="s">
        <v>79</v>
      </c>
      <c r="BK110" s="155">
        <f>ROUND(I110*H110,2)</f>
        <v>0</v>
      </c>
      <c r="BL110" s="17" t="s">
        <v>142</v>
      </c>
      <c r="BM110" s="154" t="s">
        <v>574</v>
      </c>
    </row>
    <row r="111" spans="1:65" s="13" customFormat="1" ht="10" x14ac:dyDescent="0.2">
      <c r="B111" s="156"/>
      <c r="D111" s="157" t="s">
        <v>144</v>
      </c>
      <c r="E111" s="158" t="s">
        <v>3</v>
      </c>
      <c r="F111" s="159" t="s">
        <v>305</v>
      </c>
      <c r="H111" s="160">
        <v>2.25</v>
      </c>
      <c r="I111" s="161"/>
      <c r="L111" s="156"/>
      <c r="M111" s="162"/>
      <c r="N111" s="163"/>
      <c r="O111" s="163"/>
      <c r="P111" s="163"/>
      <c r="Q111" s="163"/>
      <c r="R111" s="163"/>
      <c r="S111" s="163"/>
      <c r="T111" s="164"/>
      <c r="AT111" s="158" t="s">
        <v>144</v>
      </c>
      <c r="AU111" s="158" t="s">
        <v>81</v>
      </c>
      <c r="AV111" s="13" t="s">
        <v>81</v>
      </c>
      <c r="AW111" s="13" t="s">
        <v>34</v>
      </c>
      <c r="AX111" s="13" t="s">
        <v>72</v>
      </c>
      <c r="AY111" s="158" t="s">
        <v>135</v>
      </c>
    </row>
    <row r="112" spans="1:65" s="13" customFormat="1" ht="10" x14ac:dyDescent="0.2">
      <c r="B112" s="156"/>
      <c r="D112" s="157" t="s">
        <v>144</v>
      </c>
      <c r="E112" s="158" t="s">
        <v>3</v>
      </c>
      <c r="F112" s="159" t="s">
        <v>306</v>
      </c>
      <c r="H112" s="160">
        <v>0.48</v>
      </c>
      <c r="I112" s="161"/>
      <c r="L112" s="156"/>
      <c r="M112" s="162"/>
      <c r="N112" s="163"/>
      <c r="O112" s="163"/>
      <c r="P112" s="163"/>
      <c r="Q112" s="163"/>
      <c r="R112" s="163"/>
      <c r="S112" s="163"/>
      <c r="T112" s="164"/>
      <c r="AT112" s="158" t="s">
        <v>144</v>
      </c>
      <c r="AU112" s="158" t="s">
        <v>81</v>
      </c>
      <c r="AV112" s="13" t="s">
        <v>81</v>
      </c>
      <c r="AW112" s="13" t="s">
        <v>34</v>
      </c>
      <c r="AX112" s="13" t="s">
        <v>72</v>
      </c>
      <c r="AY112" s="158" t="s">
        <v>135</v>
      </c>
    </row>
    <row r="113" spans="1:65" s="14" customFormat="1" ht="10" x14ac:dyDescent="0.2">
      <c r="B113" s="165"/>
      <c r="D113" s="157" t="s">
        <v>144</v>
      </c>
      <c r="E113" s="166" t="s">
        <v>3</v>
      </c>
      <c r="F113" s="167" t="s">
        <v>575</v>
      </c>
      <c r="H113" s="168">
        <v>2.73</v>
      </c>
      <c r="I113" s="169"/>
      <c r="L113" s="165"/>
      <c r="M113" s="170"/>
      <c r="N113" s="171"/>
      <c r="O113" s="171"/>
      <c r="P113" s="171"/>
      <c r="Q113" s="171"/>
      <c r="R113" s="171"/>
      <c r="S113" s="171"/>
      <c r="T113" s="172"/>
      <c r="AT113" s="166" t="s">
        <v>144</v>
      </c>
      <c r="AU113" s="166" t="s">
        <v>81</v>
      </c>
      <c r="AV113" s="14" t="s">
        <v>142</v>
      </c>
      <c r="AW113" s="14" t="s">
        <v>34</v>
      </c>
      <c r="AX113" s="14" t="s">
        <v>79</v>
      </c>
      <c r="AY113" s="166" t="s">
        <v>135</v>
      </c>
    </row>
    <row r="114" spans="1:65" s="2" customFormat="1" ht="66.75" customHeight="1" x14ac:dyDescent="0.2">
      <c r="A114" s="32"/>
      <c r="B114" s="142"/>
      <c r="C114" s="143" t="s">
        <v>177</v>
      </c>
      <c r="D114" s="143" t="s">
        <v>137</v>
      </c>
      <c r="E114" s="144" t="s">
        <v>308</v>
      </c>
      <c r="F114" s="145" t="s">
        <v>309</v>
      </c>
      <c r="G114" s="146" t="s">
        <v>162</v>
      </c>
      <c r="H114" s="147">
        <v>1.3</v>
      </c>
      <c r="I114" s="148"/>
      <c r="J114" s="149">
        <f>ROUND(I114*H114,2)</f>
        <v>0</v>
      </c>
      <c r="K114" s="145" t="s">
        <v>141</v>
      </c>
      <c r="L114" s="33"/>
      <c r="M114" s="150" t="s">
        <v>3</v>
      </c>
      <c r="N114" s="151" t="s">
        <v>43</v>
      </c>
      <c r="O114" s="53"/>
      <c r="P114" s="152">
        <f>O114*H114</f>
        <v>0</v>
      </c>
      <c r="Q114" s="152">
        <v>0</v>
      </c>
      <c r="R114" s="152">
        <f>Q114*H114</f>
        <v>0</v>
      </c>
      <c r="S114" s="152">
        <v>0</v>
      </c>
      <c r="T114" s="153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54" t="s">
        <v>142</v>
      </c>
      <c r="AT114" s="154" t="s">
        <v>137</v>
      </c>
      <c r="AU114" s="154" t="s">
        <v>81</v>
      </c>
      <c r="AY114" s="17" t="s">
        <v>135</v>
      </c>
      <c r="BE114" s="155">
        <f>IF(N114="základní",J114,0)</f>
        <v>0</v>
      </c>
      <c r="BF114" s="155">
        <f>IF(N114="snížená",J114,0)</f>
        <v>0</v>
      </c>
      <c r="BG114" s="155">
        <f>IF(N114="zákl. přenesená",J114,0)</f>
        <v>0</v>
      </c>
      <c r="BH114" s="155">
        <f>IF(N114="sníž. přenesená",J114,0)</f>
        <v>0</v>
      </c>
      <c r="BI114" s="155">
        <f>IF(N114="nulová",J114,0)</f>
        <v>0</v>
      </c>
      <c r="BJ114" s="17" t="s">
        <v>79</v>
      </c>
      <c r="BK114" s="155">
        <f>ROUND(I114*H114,2)</f>
        <v>0</v>
      </c>
      <c r="BL114" s="17" t="s">
        <v>142</v>
      </c>
      <c r="BM114" s="154" t="s">
        <v>576</v>
      </c>
    </row>
    <row r="115" spans="1:65" s="13" customFormat="1" ht="10" x14ac:dyDescent="0.2">
      <c r="B115" s="156"/>
      <c r="D115" s="157" t="s">
        <v>144</v>
      </c>
      <c r="E115" s="158" t="s">
        <v>3</v>
      </c>
      <c r="F115" s="159" t="s">
        <v>577</v>
      </c>
      <c r="H115" s="160">
        <v>1.3</v>
      </c>
      <c r="I115" s="161"/>
      <c r="L115" s="156"/>
      <c r="M115" s="162"/>
      <c r="N115" s="163"/>
      <c r="O115" s="163"/>
      <c r="P115" s="163"/>
      <c r="Q115" s="163"/>
      <c r="R115" s="163"/>
      <c r="S115" s="163"/>
      <c r="T115" s="164"/>
      <c r="AT115" s="158" t="s">
        <v>144</v>
      </c>
      <c r="AU115" s="158" t="s">
        <v>81</v>
      </c>
      <c r="AV115" s="13" t="s">
        <v>81</v>
      </c>
      <c r="AW115" s="13" t="s">
        <v>34</v>
      </c>
      <c r="AX115" s="13" t="s">
        <v>79</v>
      </c>
      <c r="AY115" s="158" t="s">
        <v>135</v>
      </c>
    </row>
    <row r="116" spans="1:65" s="2" customFormat="1" ht="69" x14ac:dyDescent="0.2">
      <c r="A116" s="32"/>
      <c r="B116" s="142"/>
      <c r="C116" s="143" t="s">
        <v>182</v>
      </c>
      <c r="D116" s="143" t="s">
        <v>137</v>
      </c>
      <c r="E116" s="144" t="s">
        <v>312</v>
      </c>
      <c r="F116" s="145" t="s">
        <v>313</v>
      </c>
      <c r="G116" s="146" t="s">
        <v>148</v>
      </c>
      <c r="H116" s="147">
        <v>6</v>
      </c>
      <c r="I116" s="148"/>
      <c r="J116" s="149">
        <f>ROUND(I116*H116,2)</f>
        <v>0</v>
      </c>
      <c r="K116" s="145" t="s">
        <v>141</v>
      </c>
      <c r="L116" s="33"/>
      <c r="M116" s="150" t="s">
        <v>3</v>
      </c>
      <c r="N116" s="151" t="s">
        <v>43</v>
      </c>
      <c r="O116" s="53"/>
      <c r="P116" s="152">
        <f>O116*H116</f>
        <v>0</v>
      </c>
      <c r="Q116" s="152">
        <v>7.26E-3</v>
      </c>
      <c r="R116" s="152">
        <f>Q116*H116</f>
        <v>4.3560000000000001E-2</v>
      </c>
      <c r="S116" s="152">
        <v>0</v>
      </c>
      <c r="T116" s="153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54" t="s">
        <v>142</v>
      </c>
      <c r="AT116" s="154" t="s">
        <v>137</v>
      </c>
      <c r="AU116" s="154" t="s">
        <v>81</v>
      </c>
      <c r="AY116" s="17" t="s">
        <v>135</v>
      </c>
      <c r="BE116" s="155">
        <f>IF(N116="základní",J116,0)</f>
        <v>0</v>
      </c>
      <c r="BF116" s="155">
        <f>IF(N116="snížená",J116,0)</f>
        <v>0</v>
      </c>
      <c r="BG116" s="155">
        <f>IF(N116="zákl. přenesená",J116,0)</f>
        <v>0</v>
      </c>
      <c r="BH116" s="155">
        <f>IF(N116="sníž. přenesená",J116,0)</f>
        <v>0</v>
      </c>
      <c r="BI116" s="155">
        <f>IF(N116="nulová",J116,0)</f>
        <v>0</v>
      </c>
      <c r="BJ116" s="17" t="s">
        <v>79</v>
      </c>
      <c r="BK116" s="155">
        <f>ROUND(I116*H116,2)</f>
        <v>0</v>
      </c>
      <c r="BL116" s="17" t="s">
        <v>142</v>
      </c>
      <c r="BM116" s="154" t="s">
        <v>578</v>
      </c>
    </row>
    <row r="117" spans="1:65" s="13" customFormat="1" ht="10" x14ac:dyDescent="0.2">
      <c r="B117" s="156"/>
      <c r="D117" s="157" t="s">
        <v>144</v>
      </c>
      <c r="E117" s="158" t="s">
        <v>3</v>
      </c>
      <c r="F117" s="159" t="s">
        <v>315</v>
      </c>
      <c r="H117" s="160">
        <v>6</v>
      </c>
      <c r="I117" s="161"/>
      <c r="L117" s="156"/>
      <c r="M117" s="162"/>
      <c r="N117" s="163"/>
      <c r="O117" s="163"/>
      <c r="P117" s="163"/>
      <c r="Q117" s="163"/>
      <c r="R117" s="163"/>
      <c r="S117" s="163"/>
      <c r="T117" s="164"/>
      <c r="AT117" s="158" t="s">
        <v>144</v>
      </c>
      <c r="AU117" s="158" t="s">
        <v>81</v>
      </c>
      <c r="AV117" s="13" t="s">
        <v>81</v>
      </c>
      <c r="AW117" s="13" t="s">
        <v>34</v>
      </c>
      <c r="AX117" s="13" t="s">
        <v>72</v>
      </c>
      <c r="AY117" s="158" t="s">
        <v>135</v>
      </c>
    </row>
    <row r="118" spans="1:65" s="14" customFormat="1" ht="10" x14ac:dyDescent="0.2">
      <c r="B118" s="165"/>
      <c r="D118" s="157" t="s">
        <v>144</v>
      </c>
      <c r="E118" s="166" t="s">
        <v>3</v>
      </c>
      <c r="F118" s="167" t="s">
        <v>575</v>
      </c>
      <c r="H118" s="168">
        <v>6</v>
      </c>
      <c r="I118" s="169"/>
      <c r="L118" s="165"/>
      <c r="M118" s="170"/>
      <c r="N118" s="171"/>
      <c r="O118" s="171"/>
      <c r="P118" s="171"/>
      <c r="Q118" s="171"/>
      <c r="R118" s="171"/>
      <c r="S118" s="171"/>
      <c r="T118" s="172"/>
      <c r="AT118" s="166" t="s">
        <v>144</v>
      </c>
      <c r="AU118" s="166" t="s">
        <v>81</v>
      </c>
      <c r="AV118" s="14" t="s">
        <v>142</v>
      </c>
      <c r="AW118" s="14" t="s">
        <v>34</v>
      </c>
      <c r="AX118" s="14" t="s">
        <v>79</v>
      </c>
      <c r="AY118" s="166" t="s">
        <v>135</v>
      </c>
    </row>
    <row r="119" spans="1:65" s="2" customFormat="1" ht="69" x14ac:dyDescent="0.2">
      <c r="A119" s="32"/>
      <c r="B119" s="142"/>
      <c r="C119" s="143" t="s">
        <v>186</v>
      </c>
      <c r="D119" s="143" t="s">
        <v>137</v>
      </c>
      <c r="E119" s="144" t="s">
        <v>316</v>
      </c>
      <c r="F119" s="145" t="s">
        <v>317</v>
      </c>
      <c r="G119" s="146" t="s">
        <v>148</v>
      </c>
      <c r="H119" s="147">
        <v>6</v>
      </c>
      <c r="I119" s="148"/>
      <c r="J119" s="149">
        <f>ROUND(I119*H119,2)</f>
        <v>0</v>
      </c>
      <c r="K119" s="145" t="s">
        <v>141</v>
      </c>
      <c r="L119" s="33"/>
      <c r="M119" s="150" t="s">
        <v>3</v>
      </c>
      <c r="N119" s="151" t="s">
        <v>43</v>
      </c>
      <c r="O119" s="53"/>
      <c r="P119" s="152">
        <f>O119*H119</f>
        <v>0</v>
      </c>
      <c r="Q119" s="152">
        <v>8.5999999999999998E-4</v>
      </c>
      <c r="R119" s="152">
        <f>Q119*H119</f>
        <v>5.1599999999999997E-3</v>
      </c>
      <c r="S119" s="152">
        <v>0</v>
      </c>
      <c r="T119" s="153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54" t="s">
        <v>142</v>
      </c>
      <c r="AT119" s="154" t="s">
        <v>137</v>
      </c>
      <c r="AU119" s="154" t="s">
        <v>81</v>
      </c>
      <c r="AY119" s="17" t="s">
        <v>135</v>
      </c>
      <c r="BE119" s="155">
        <f>IF(N119="základní",J119,0)</f>
        <v>0</v>
      </c>
      <c r="BF119" s="155">
        <f>IF(N119="snížená",J119,0)</f>
        <v>0</v>
      </c>
      <c r="BG119" s="155">
        <f>IF(N119="zákl. přenesená",J119,0)</f>
        <v>0</v>
      </c>
      <c r="BH119" s="155">
        <f>IF(N119="sníž. přenesená",J119,0)</f>
        <v>0</v>
      </c>
      <c r="BI119" s="155">
        <f>IF(N119="nulová",J119,0)</f>
        <v>0</v>
      </c>
      <c r="BJ119" s="17" t="s">
        <v>79</v>
      </c>
      <c r="BK119" s="155">
        <f>ROUND(I119*H119,2)</f>
        <v>0</v>
      </c>
      <c r="BL119" s="17" t="s">
        <v>142</v>
      </c>
      <c r="BM119" s="154" t="s">
        <v>579</v>
      </c>
    </row>
    <row r="120" spans="1:65" s="13" customFormat="1" ht="10" x14ac:dyDescent="0.2">
      <c r="B120" s="156"/>
      <c r="D120" s="157" t="s">
        <v>144</v>
      </c>
      <c r="E120" s="158" t="s">
        <v>3</v>
      </c>
      <c r="F120" s="159" t="s">
        <v>315</v>
      </c>
      <c r="H120" s="160">
        <v>6</v>
      </c>
      <c r="I120" s="161"/>
      <c r="L120" s="156"/>
      <c r="M120" s="162"/>
      <c r="N120" s="163"/>
      <c r="O120" s="163"/>
      <c r="P120" s="163"/>
      <c r="Q120" s="163"/>
      <c r="R120" s="163"/>
      <c r="S120" s="163"/>
      <c r="T120" s="164"/>
      <c r="AT120" s="158" t="s">
        <v>144</v>
      </c>
      <c r="AU120" s="158" t="s">
        <v>81</v>
      </c>
      <c r="AV120" s="13" t="s">
        <v>81</v>
      </c>
      <c r="AW120" s="13" t="s">
        <v>34</v>
      </c>
      <c r="AX120" s="13" t="s">
        <v>72</v>
      </c>
      <c r="AY120" s="158" t="s">
        <v>135</v>
      </c>
    </row>
    <row r="121" spans="1:65" s="14" customFormat="1" ht="10" x14ac:dyDescent="0.2">
      <c r="B121" s="165"/>
      <c r="D121" s="157" t="s">
        <v>144</v>
      </c>
      <c r="E121" s="166" t="s">
        <v>3</v>
      </c>
      <c r="F121" s="167" t="s">
        <v>575</v>
      </c>
      <c r="H121" s="168">
        <v>6</v>
      </c>
      <c r="I121" s="169"/>
      <c r="L121" s="165"/>
      <c r="M121" s="170"/>
      <c r="N121" s="171"/>
      <c r="O121" s="171"/>
      <c r="P121" s="171"/>
      <c r="Q121" s="171"/>
      <c r="R121" s="171"/>
      <c r="S121" s="171"/>
      <c r="T121" s="172"/>
      <c r="AT121" s="166" t="s">
        <v>144</v>
      </c>
      <c r="AU121" s="166" t="s">
        <v>81</v>
      </c>
      <c r="AV121" s="14" t="s">
        <v>142</v>
      </c>
      <c r="AW121" s="14" t="s">
        <v>34</v>
      </c>
      <c r="AX121" s="14" t="s">
        <v>79</v>
      </c>
      <c r="AY121" s="166" t="s">
        <v>135</v>
      </c>
    </row>
    <row r="122" spans="1:65" s="2" customFormat="1" ht="90" customHeight="1" x14ac:dyDescent="0.2">
      <c r="A122" s="32"/>
      <c r="B122" s="142"/>
      <c r="C122" s="143" t="s">
        <v>191</v>
      </c>
      <c r="D122" s="143" t="s">
        <v>137</v>
      </c>
      <c r="E122" s="144" t="s">
        <v>319</v>
      </c>
      <c r="F122" s="145" t="s">
        <v>320</v>
      </c>
      <c r="G122" s="146" t="s">
        <v>269</v>
      </c>
      <c r="H122" s="147">
        <v>7.1999999999999995E-2</v>
      </c>
      <c r="I122" s="148"/>
      <c r="J122" s="149">
        <f>ROUND(I122*H122,2)</f>
        <v>0</v>
      </c>
      <c r="K122" s="145" t="s">
        <v>141</v>
      </c>
      <c r="L122" s="33"/>
      <c r="M122" s="150" t="s">
        <v>3</v>
      </c>
      <c r="N122" s="151" t="s">
        <v>43</v>
      </c>
      <c r="O122" s="53"/>
      <c r="P122" s="152">
        <f>O122*H122</f>
        <v>0</v>
      </c>
      <c r="Q122" s="152">
        <v>1.03955</v>
      </c>
      <c r="R122" s="152">
        <f>Q122*H122</f>
        <v>7.4847599999999986E-2</v>
      </c>
      <c r="S122" s="152">
        <v>0</v>
      </c>
      <c r="T122" s="153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4" t="s">
        <v>142</v>
      </c>
      <c r="AT122" s="154" t="s">
        <v>137</v>
      </c>
      <c r="AU122" s="154" t="s">
        <v>81</v>
      </c>
      <c r="AY122" s="17" t="s">
        <v>135</v>
      </c>
      <c r="BE122" s="155">
        <f>IF(N122="základní",J122,0)</f>
        <v>0</v>
      </c>
      <c r="BF122" s="155">
        <f>IF(N122="snížená",J122,0)</f>
        <v>0</v>
      </c>
      <c r="BG122" s="155">
        <f>IF(N122="zákl. přenesená",J122,0)</f>
        <v>0</v>
      </c>
      <c r="BH122" s="155">
        <f>IF(N122="sníž. přenesená",J122,0)</f>
        <v>0</v>
      </c>
      <c r="BI122" s="155">
        <f>IF(N122="nulová",J122,0)</f>
        <v>0</v>
      </c>
      <c r="BJ122" s="17" t="s">
        <v>79</v>
      </c>
      <c r="BK122" s="155">
        <f>ROUND(I122*H122,2)</f>
        <v>0</v>
      </c>
      <c r="BL122" s="17" t="s">
        <v>142</v>
      </c>
      <c r="BM122" s="154" t="s">
        <v>580</v>
      </c>
    </row>
    <row r="123" spans="1:65" s="13" customFormat="1" ht="10" x14ac:dyDescent="0.2">
      <c r="B123" s="156"/>
      <c r="D123" s="157" t="s">
        <v>144</v>
      </c>
      <c r="E123" s="158" t="s">
        <v>3</v>
      </c>
      <c r="F123" s="159" t="s">
        <v>581</v>
      </c>
      <c r="H123" s="160">
        <v>7.1999999999999995E-2</v>
      </c>
      <c r="I123" s="161"/>
      <c r="L123" s="156"/>
      <c r="M123" s="162"/>
      <c r="N123" s="163"/>
      <c r="O123" s="163"/>
      <c r="P123" s="163"/>
      <c r="Q123" s="163"/>
      <c r="R123" s="163"/>
      <c r="S123" s="163"/>
      <c r="T123" s="164"/>
      <c r="AT123" s="158" t="s">
        <v>144</v>
      </c>
      <c r="AU123" s="158" t="s">
        <v>81</v>
      </c>
      <c r="AV123" s="13" t="s">
        <v>81</v>
      </c>
      <c r="AW123" s="13" t="s">
        <v>34</v>
      </c>
      <c r="AX123" s="13" t="s">
        <v>79</v>
      </c>
      <c r="AY123" s="158" t="s">
        <v>135</v>
      </c>
    </row>
    <row r="124" spans="1:65" s="2" customFormat="1" ht="16.5" customHeight="1" x14ac:dyDescent="0.2">
      <c r="A124" s="32"/>
      <c r="B124" s="142"/>
      <c r="C124" s="143" t="s">
        <v>196</v>
      </c>
      <c r="D124" s="143" t="s">
        <v>137</v>
      </c>
      <c r="E124" s="144" t="s">
        <v>323</v>
      </c>
      <c r="F124" s="145" t="s">
        <v>324</v>
      </c>
      <c r="G124" s="146" t="s">
        <v>148</v>
      </c>
      <c r="H124" s="147">
        <v>47.82</v>
      </c>
      <c r="I124" s="148"/>
      <c r="J124" s="149">
        <f>ROUND(I124*H124,2)</f>
        <v>0</v>
      </c>
      <c r="K124" s="145" t="s">
        <v>3</v>
      </c>
      <c r="L124" s="33"/>
      <c r="M124" s="150" t="s">
        <v>3</v>
      </c>
      <c r="N124" s="151" t="s">
        <v>43</v>
      </c>
      <c r="O124" s="53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4" t="s">
        <v>142</v>
      </c>
      <c r="AT124" s="154" t="s">
        <v>137</v>
      </c>
      <c r="AU124" s="154" t="s">
        <v>81</v>
      </c>
      <c r="AY124" s="17" t="s">
        <v>135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7" t="s">
        <v>79</v>
      </c>
      <c r="BK124" s="155">
        <f>ROUND(I124*H124,2)</f>
        <v>0</v>
      </c>
      <c r="BL124" s="17" t="s">
        <v>142</v>
      </c>
      <c r="BM124" s="154" t="s">
        <v>582</v>
      </c>
    </row>
    <row r="125" spans="1:65" s="13" customFormat="1" ht="10" x14ac:dyDescent="0.2">
      <c r="B125" s="156"/>
      <c r="D125" s="157" t="s">
        <v>144</v>
      </c>
      <c r="E125" s="158" t="s">
        <v>3</v>
      </c>
      <c r="F125" s="159" t="s">
        <v>326</v>
      </c>
      <c r="H125" s="160">
        <v>13.52</v>
      </c>
      <c r="I125" s="161"/>
      <c r="L125" s="156"/>
      <c r="M125" s="162"/>
      <c r="N125" s="163"/>
      <c r="O125" s="163"/>
      <c r="P125" s="163"/>
      <c r="Q125" s="163"/>
      <c r="R125" s="163"/>
      <c r="S125" s="163"/>
      <c r="T125" s="164"/>
      <c r="AT125" s="158" t="s">
        <v>144</v>
      </c>
      <c r="AU125" s="158" t="s">
        <v>81</v>
      </c>
      <c r="AV125" s="13" t="s">
        <v>81</v>
      </c>
      <c r="AW125" s="13" t="s">
        <v>34</v>
      </c>
      <c r="AX125" s="13" t="s">
        <v>72</v>
      </c>
      <c r="AY125" s="158" t="s">
        <v>135</v>
      </c>
    </row>
    <row r="126" spans="1:65" s="13" customFormat="1" ht="10" x14ac:dyDescent="0.2">
      <c r="B126" s="156"/>
      <c r="D126" s="157" t="s">
        <v>144</v>
      </c>
      <c r="E126" s="158" t="s">
        <v>3</v>
      </c>
      <c r="F126" s="159" t="s">
        <v>327</v>
      </c>
      <c r="H126" s="160">
        <v>9</v>
      </c>
      <c r="I126" s="161"/>
      <c r="L126" s="156"/>
      <c r="M126" s="162"/>
      <c r="N126" s="163"/>
      <c r="O126" s="163"/>
      <c r="P126" s="163"/>
      <c r="Q126" s="163"/>
      <c r="R126" s="163"/>
      <c r="S126" s="163"/>
      <c r="T126" s="164"/>
      <c r="AT126" s="158" t="s">
        <v>144</v>
      </c>
      <c r="AU126" s="158" t="s">
        <v>81</v>
      </c>
      <c r="AV126" s="13" t="s">
        <v>81</v>
      </c>
      <c r="AW126" s="13" t="s">
        <v>34</v>
      </c>
      <c r="AX126" s="13" t="s">
        <v>72</v>
      </c>
      <c r="AY126" s="158" t="s">
        <v>135</v>
      </c>
    </row>
    <row r="127" spans="1:65" s="13" customFormat="1" ht="10" x14ac:dyDescent="0.2">
      <c r="B127" s="156"/>
      <c r="D127" s="157" t="s">
        <v>144</v>
      </c>
      <c r="E127" s="158" t="s">
        <v>3</v>
      </c>
      <c r="F127" s="159" t="s">
        <v>583</v>
      </c>
      <c r="H127" s="160">
        <v>25.3</v>
      </c>
      <c r="I127" s="161"/>
      <c r="L127" s="156"/>
      <c r="M127" s="162"/>
      <c r="N127" s="163"/>
      <c r="O127" s="163"/>
      <c r="P127" s="163"/>
      <c r="Q127" s="163"/>
      <c r="R127" s="163"/>
      <c r="S127" s="163"/>
      <c r="T127" s="164"/>
      <c r="AT127" s="158" t="s">
        <v>144</v>
      </c>
      <c r="AU127" s="158" t="s">
        <v>81</v>
      </c>
      <c r="AV127" s="13" t="s">
        <v>81</v>
      </c>
      <c r="AW127" s="13" t="s">
        <v>34</v>
      </c>
      <c r="AX127" s="13" t="s">
        <v>72</v>
      </c>
      <c r="AY127" s="158" t="s">
        <v>135</v>
      </c>
    </row>
    <row r="128" spans="1:65" s="14" customFormat="1" ht="10" x14ac:dyDescent="0.2">
      <c r="B128" s="165"/>
      <c r="D128" s="157" t="s">
        <v>144</v>
      </c>
      <c r="E128" s="166" t="s">
        <v>3</v>
      </c>
      <c r="F128" s="167" t="s">
        <v>575</v>
      </c>
      <c r="H128" s="168">
        <v>47.82</v>
      </c>
      <c r="I128" s="169"/>
      <c r="L128" s="165"/>
      <c r="M128" s="170"/>
      <c r="N128" s="171"/>
      <c r="O128" s="171"/>
      <c r="P128" s="171"/>
      <c r="Q128" s="171"/>
      <c r="R128" s="171"/>
      <c r="S128" s="171"/>
      <c r="T128" s="172"/>
      <c r="AT128" s="166" t="s">
        <v>144</v>
      </c>
      <c r="AU128" s="166" t="s">
        <v>81</v>
      </c>
      <c r="AV128" s="14" t="s">
        <v>142</v>
      </c>
      <c r="AW128" s="14" t="s">
        <v>34</v>
      </c>
      <c r="AX128" s="14" t="s">
        <v>79</v>
      </c>
      <c r="AY128" s="166" t="s">
        <v>135</v>
      </c>
    </row>
    <row r="129" spans="1:65" s="12" customFormat="1" ht="22.75" customHeight="1" x14ac:dyDescent="0.25">
      <c r="B129" s="129"/>
      <c r="D129" s="130" t="s">
        <v>71</v>
      </c>
      <c r="E129" s="140" t="s">
        <v>142</v>
      </c>
      <c r="F129" s="140" t="s">
        <v>246</v>
      </c>
      <c r="I129" s="132"/>
      <c r="J129" s="141">
        <f>BK129</f>
        <v>0</v>
      </c>
      <c r="L129" s="129"/>
      <c r="M129" s="134"/>
      <c r="N129" s="135"/>
      <c r="O129" s="135"/>
      <c r="P129" s="136">
        <f>SUM(P130:P139)</f>
        <v>0</v>
      </c>
      <c r="Q129" s="135"/>
      <c r="R129" s="136">
        <f>SUM(R130:R139)</f>
        <v>7.3007999999999997</v>
      </c>
      <c r="S129" s="135"/>
      <c r="T129" s="137">
        <f>SUM(T130:T139)</f>
        <v>0</v>
      </c>
      <c r="AR129" s="130" t="s">
        <v>79</v>
      </c>
      <c r="AT129" s="138" t="s">
        <v>71</v>
      </c>
      <c r="AU129" s="138" t="s">
        <v>79</v>
      </c>
      <c r="AY129" s="130" t="s">
        <v>135</v>
      </c>
      <c r="BK129" s="139">
        <f>SUM(BK130:BK139)</f>
        <v>0</v>
      </c>
    </row>
    <row r="130" spans="1:65" s="2" customFormat="1" ht="23" x14ac:dyDescent="0.2">
      <c r="A130" s="32"/>
      <c r="B130" s="142"/>
      <c r="C130" s="143" t="s">
        <v>200</v>
      </c>
      <c r="D130" s="143" t="s">
        <v>137</v>
      </c>
      <c r="E130" s="144" t="s">
        <v>329</v>
      </c>
      <c r="F130" s="145" t="s">
        <v>330</v>
      </c>
      <c r="G130" s="146" t="s">
        <v>162</v>
      </c>
      <c r="H130" s="147">
        <v>0.72</v>
      </c>
      <c r="I130" s="148"/>
      <c r="J130" s="149">
        <f>ROUND(I130*H130,2)</f>
        <v>0</v>
      </c>
      <c r="K130" s="145" t="s">
        <v>141</v>
      </c>
      <c r="L130" s="33"/>
      <c r="M130" s="150" t="s">
        <v>3</v>
      </c>
      <c r="N130" s="151" t="s">
        <v>43</v>
      </c>
      <c r="O130" s="53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4" t="s">
        <v>142</v>
      </c>
      <c r="AT130" s="154" t="s">
        <v>137</v>
      </c>
      <c r="AU130" s="154" t="s">
        <v>81</v>
      </c>
      <c r="AY130" s="17" t="s">
        <v>135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7" t="s">
        <v>79</v>
      </c>
      <c r="BK130" s="155">
        <f>ROUND(I130*H130,2)</f>
        <v>0</v>
      </c>
      <c r="BL130" s="17" t="s">
        <v>142</v>
      </c>
      <c r="BM130" s="154" t="s">
        <v>584</v>
      </c>
    </row>
    <row r="131" spans="1:65" s="13" customFormat="1" ht="10" x14ac:dyDescent="0.2">
      <c r="B131" s="156"/>
      <c r="D131" s="157" t="s">
        <v>144</v>
      </c>
      <c r="E131" s="158" t="s">
        <v>3</v>
      </c>
      <c r="F131" s="159" t="s">
        <v>585</v>
      </c>
      <c r="H131" s="160">
        <v>0.72</v>
      </c>
      <c r="I131" s="161"/>
      <c r="L131" s="156"/>
      <c r="M131" s="162"/>
      <c r="N131" s="163"/>
      <c r="O131" s="163"/>
      <c r="P131" s="163"/>
      <c r="Q131" s="163"/>
      <c r="R131" s="163"/>
      <c r="S131" s="163"/>
      <c r="T131" s="164"/>
      <c r="AT131" s="158" t="s">
        <v>144</v>
      </c>
      <c r="AU131" s="158" t="s">
        <v>81</v>
      </c>
      <c r="AV131" s="13" t="s">
        <v>81</v>
      </c>
      <c r="AW131" s="13" t="s">
        <v>34</v>
      </c>
      <c r="AX131" s="13" t="s">
        <v>79</v>
      </c>
      <c r="AY131" s="158" t="s">
        <v>135</v>
      </c>
    </row>
    <row r="132" spans="1:65" s="2" customFormat="1" ht="34.5" x14ac:dyDescent="0.2">
      <c r="A132" s="32"/>
      <c r="B132" s="142"/>
      <c r="C132" s="143" t="s">
        <v>207</v>
      </c>
      <c r="D132" s="143" t="s">
        <v>137</v>
      </c>
      <c r="E132" s="144" t="s">
        <v>333</v>
      </c>
      <c r="F132" s="145" t="s">
        <v>334</v>
      </c>
      <c r="G132" s="146" t="s">
        <v>162</v>
      </c>
      <c r="H132" s="147">
        <v>1.44</v>
      </c>
      <c r="I132" s="148"/>
      <c r="J132" s="149">
        <f>ROUND(I132*H132,2)</f>
        <v>0</v>
      </c>
      <c r="K132" s="145" t="s">
        <v>141</v>
      </c>
      <c r="L132" s="33"/>
      <c r="M132" s="150" t="s">
        <v>3</v>
      </c>
      <c r="N132" s="151" t="s">
        <v>43</v>
      </c>
      <c r="O132" s="53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4" t="s">
        <v>142</v>
      </c>
      <c r="AT132" s="154" t="s">
        <v>137</v>
      </c>
      <c r="AU132" s="154" t="s">
        <v>81</v>
      </c>
      <c r="AY132" s="17" t="s">
        <v>135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7" t="s">
        <v>79</v>
      </c>
      <c r="BK132" s="155">
        <f>ROUND(I132*H132,2)</f>
        <v>0</v>
      </c>
      <c r="BL132" s="17" t="s">
        <v>142</v>
      </c>
      <c r="BM132" s="154" t="s">
        <v>586</v>
      </c>
    </row>
    <row r="133" spans="1:65" s="13" customFormat="1" ht="10" x14ac:dyDescent="0.2">
      <c r="B133" s="156"/>
      <c r="D133" s="157" t="s">
        <v>144</v>
      </c>
      <c r="E133" s="158" t="s">
        <v>3</v>
      </c>
      <c r="F133" s="159" t="s">
        <v>587</v>
      </c>
      <c r="H133" s="160">
        <v>1.44</v>
      </c>
      <c r="I133" s="161"/>
      <c r="L133" s="156"/>
      <c r="M133" s="162"/>
      <c r="N133" s="163"/>
      <c r="O133" s="163"/>
      <c r="P133" s="163"/>
      <c r="Q133" s="163"/>
      <c r="R133" s="163"/>
      <c r="S133" s="163"/>
      <c r="T133" s="164"/>
      <c r="AT133" s="158" t="s">
        <v>144</v>
      </c>
      <c r="AU133" s="158" t="s">
        <v>81</v>
      </c>
      <c r="AV133" s="13" t="s">
        <v>81</v>
      </c>
      <c r="AW133" s="13" t="s">
        <v>34</v>
      </c>
      <c r="AX133" s="13" t="s">
        <v>79</v>
      </c>
      <c r="AY133" s="158" t="s">
        <v>135</v>
      </c>
    </row>
    <row r="134" spans="1:65" s="2" customFormat="1" ht="34.5" x14ac:dyDescent="0.2">
      <c r="A134" s="32"/>
      <c r="B134" s="142"/>
      <c r="C134" s="143" t="s">
        <v>9</v>
      </c>
      <c r="D134" s="143" t="s">
        <v>137</v>
      </c>
      <c r="E134" s="144" t="s">
        <v>337</v>
      </c>
      <c r="F134" s="145" t="s">
        <v>338</v>
      </c>
      <c r="G134" s="146" t="s">
        <v>162</v>
      </c>
      <c r="H134" s="147">
        <v>3</v>
      </c>
      <c r="I134" s="148"/>
      <c r="J134" s="149">
        <f>ROUND(I134*H134,2)</f>
        <v>0</v>
      </c>
      <c r="K134" s="145" t="s">
        <v>141</v>
      </c>
      <c r="L134" s="33"/>
      <c r="M134" s="150" t="s">
        <v>3</v>
      </c>
      <c r="N134" s="151" t="s">
        <v>43</v>
      </c>
      <c r="O134" s="53"/>
      <c r="P134" s="152">
        <f>O134*H134</f>
        <v>0</v>
      </c>
      <c r="Q134" s="152">
        <v>2.13408</v>
      </c>
      <c r="R134" s="152">
        <f>Q134*H134</f>
        <v>6.4022399999999999</v>
      </c>
      <c r="S134" s="152">
        <v>0</v>
      </c>
      <c r="T134" s="15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4" t="s">
        <v>142</v>
      </c>
      <c r="AT134" s="154" t="s">
        <v>137</v>
      </c>
      <c r="AU134" s="154" t="s">
        <v>81</v>
      </c>
      <c r="AY134" s="17" t="s">
        <v>135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7" t="s">
        <v>79</v>
      </c>
      <c r="BK134" s="155">
        <f>ROUND(I134*H134,2)</f>
        <v>0</v>
      </c>
      <c r="BL134" s="17" t="s">
        <v>142</v>
      </c>
      <c r="BM134" s="154" t="s">
        <v>588</v>
      </c>
    </row>
    <row r="135" spans="1:65" s="13" customFormat="1" ht="10" x14ac:dyDescent="0.2">
      <c r="B135" s="156"/>
      <c r="D135" s="157" t="s">
        <v>144</v>
      </c>
      <c r="E135" s="158" t="s">
        <v>3</v>
      </c>
      <c r="F135" s="159" t="s">
        <v>589</v>
      </c>
      <c r="H135" s="160">
        <v>3</v>
      </c>
      <c r="I135" s="161"/>
      <c r="L135" s="156"/>
      <c r="M135" s="162"/>
      <c r="N135" s="163"/>
      <c r="O135" s="163"/>
      <c r="P135" s="163"/>
      <c r="Q135" s="163"/>
      <c r="R135" s="163"/>
      <c r="S135" s="163"/>
      <c r="T135" s="164"/>
      <c r="AT135" s="158" t="s">
        <v>144</v>
      </c>
      <c r="AU135" s="158" t="s">
        <v>81</v>
      </c>
      <c r="AV135" s="13" t="s">
        <v>81</v>
      </c>
      <c r="AW135" s="13" t="s">
        <v>34</v>
      </c>
      <c r="AX135" s="13" t="s">
        <v>79</v>
      </c>
      <c r="AY135" s="158" t="s">
        <v>135</v>
      </c>
    </row>
    <row r="136" spans="1:65" s="2" customFormat="1" ht="34.5" x14ac:dyDescent="0.2">
      <c r="A136" s="32"/>
      <c r="B136" s="142"/>
      <c r="C136" s="143" t="s">
        <v>216</v>
      </c>
      <c r="D136" s="143" t="s">
        <v>137</v>
      </c>
      <c r="E136" s="144" t="s">
        <v>255</v>
      </c>
      <c r="F136" s="145" t="s">
        <v>256</v>
      </c>
      <c r="G136" s="146" t="s">
        <v>162</v>
      </c>
      <c r="H136" s="147">
        <v>0.45</v>
      </c>
      <c r="I136" s="148"/>
      <c r="J136" s="149">
        <f>ROUND(I136*H136,2)</f>
        <v>0</v>
      </c>
      <c r="K136" s="145" t="s">
        <v>141</v>
      </c>
      <c r="L136" s="33"/>
      <c r="M136" s="150" t="s">
        <v>3</v>
      </c>
      <c r="N136" s="151" t="s">
        <v>43</v>
      </c>
      <c r="O136" s="53"/>
      <c r="P136" s="152">
        <f>O136*H136</f>
        <v>0</v>
      </c>
      <c r="Q136" s="152">
        <v>1.9967999999999999</v>
      </c>
      <c r="R136" s="152">
        <f>Q136*H136</f>
        <v>0.89856000000000003</v>
      </c>
      <c r="S136" s="152">
        <v>0</v>
      </c>
      <c r="T136" s="15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4" t="s">
        <v>142</v>
      </c>
      <c r="AT136" s="154" t="s">
        <v>137</v>
      </c>
      <c r="AU136" s="154" t="s">
        <v>81</v>
      </c>
      <c r="AY136" s="17" t="s">
        <v>135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7" t="s">
        <v>79</v>
      </c>
      <c r="BK136" s="155">
        <f>ROUND(I136*H136,2)</f>
        <v>0</v>
      </c>
      <c r="BL136" s="17" t="s">
        <v>142</v>
      </c>
      <c r="BM136" s="154" t="s">
        <v>590</v>
      </c>
    </row>
    <row r="137" spans="1:65" s="13" customFormat="1" ht="10" x14ac:dyDescent="0.2">
      <c r="B137" s="156"/>
      <c r="D137" s="157" t="s">
        <v>144</v>
      </c>
      <c r="E137" s="158" t="s">
        <v>3</v>
      </c>
      <c r="F137" s="159" t="s">
        <v>591</v>
      </c>
      <c r="H137" s="160">
        <v>0.45</v>
      </c>
      <c r="I137" s="161"/>
      <c r="L137" s="156"/>
      <c r="M137" s="162"/>
      <c r="N137" s="163"/>
      <c r="O137" s="163"/>
      <c r="P137" s="163"/>
      <c r="Q137" s="163"/>
      <c r="R137" s="163"/>
      <c r="S137" s="163"/>
      <c r="T137" s="164"/>
      <c r="AT137" s="158" t="s">
        <v>144</v>
      </c>
      <c r="AU137" s="158" t="s">
        <v>81</v>
      </c>
      <c r="AV137" s="13" t="s">
        <v>81</v>
      </c>
      <c r="AW137" s="13" t="s">
        <v>34</v>
      </c>
      <c r="AX137" s="13" t="s">
        <v>79</v>
      </c>
      <c r="AY137" s="158" t="s">
        <v>135</v>
      </c>
    </row>
    <row r="138" spans="1:65" s="2" customFormat="1" ht="23" x14ac:dyDescent="0.2">
      <c r="A138" s="32"/>
      <c r="B138" s="142"/>
      <c r="C138" s="143" t="s">
        <v>221</v>
      </c>
      <c r="D138" s="143" t="s">
        <v>137</v>
      </c>
      <c r="E138" s="144" t="s">
        <v>260</v>
      </c>
      <c r="F138" s="145" t="s">
        <v>261</v>
      </c>
      <c r="G138" s="146" t="s">
        <v>148</v>
      </c>
      <c r="H138" s="147">
        <v>1.5</v>
      </c>
      <c r="I138" s="148"/>
      <c r="J138" s="149">
        <f>ROUND(I138*H138,2)</f>
        <v>0</v>
      </c>
      <c r="K138" s="145" t="s">
        <v>141</v>
      </c>
      <c r="L138" s="33"/>
      <c r="M138" s="150" t="s">
        <v>3</v>
      </c>
      <c r="N138" s="151" t="s">
        <v>43</v>
      </c>
      <c r="O138" s="53"/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4" t="s">
        <v>142</v>
      </c>
      <c r="AT138" s="154" t="s">
        <v>137</v>
      </c>
      <c r="AU138" s="154" t="s">
        <v>81</v>
      </c>
      <c r="AY138" s="17" t="s">
        <v>135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7" t="s">
        <v>79</v>
      </c>
      <c r="BK138" s="155">
        <f>ROUND(I138*H138,2)</f>
        <v>0</v>
      </c>
      <c r="BL138" s="17" t="s">
        <v>142</v>
      </c>
      <c r="BM138" s="154" t="s">
        <v>592</v>
      </c>
    </row>
    <row r="139" spans="1:65" s="13" customFormat="1" ht="10" x14ac:dyDescent="0.2">
      <c r="B139" s="156"/>
      <c r="D139" s="157" t="s">
        <v>144</v>
      </c>
      <c r="E139" s="158" t="s">
        <v>3</v>
      </c>
      <c r="F139" s="159" t="s">
        <v>593</v>
      </c>
      <c r="H139" s="160">
        <v>1.5</v>
      </c>
      <c r="I139" s="161"/>
      <c r="L139" s="156"/>
      <c r="M139" s="162"/>
      <c r="N139" s="163"/>
      <c r="O139" s="163"/>
      <c r="P139" s="163"/>
      <c r="Q139" s="163"/>
      <c r="R139" s="163"/>
      <c r="S139" s="163"/>
      <c r="T139" s="164"/>
      <c r="AT139" s="158" t="s">
        <v>144</v>
      </c>
      <c r="AU139" s="158" t="s">
        <v>81</v>
      </c>
      <c r="AV139" s="13" t="s">
        <v>81</v>
      </c>
      <c r="AW139" s="13" t="s">
        <v>34</v>
      </c>
      <c r="AX139" s="13" t="s">
        <v>79</v>
      </c>
      <c r="AY139" s="158" t="s">
        <v>135</v>
      </c>
    </row>
    <row r="140" spans="1:65" s="12" customFormat="1" ht="22.75" customHeight="1" x14ac:dyDescent="0.25">
      <c r="B140" s="129"/>
      <c r="D140" s="130" t="s">
        <v>71</v>
      </c>
      <c r="E140" s="140" t="s">
        <v>177</v>
      </c>
      <c r="F140" s="140" t="s">
        <v>345</v>
      </c>
      <c r="I140" s="132"/>
      <c r="J140" s="141">
        <f>BK140</f>
        <v>0</v>
      </c>
      <c r="L140" s="129"/>
      <c r="M140" s="134"/>
      <c r="N140" s="135"/>
      <c r="O140" s="135"/>
      <c r="P140" s="136">
        <f>SUM(P141:P149)</f>
        <v>0</v>
      </c>
      <c r="Q140" s="135"/>
      <c r="R140" s="136">
        <f>SUM(R141:R149)</f>
        <v>0.12343326</v>
      </c>
      <c r="S140" s="135"/>
      <c r="T140" s="137">
        <f>SUM(T141:T149)</f>
        <v>0</v>
      </c>
      <c r="AR140" s="130" t="s">
        <v>79</v>
      </c>
      <c r="AT140" s="138" t="s">
        <v>71</v>
      </c>
      <c r="AU140" s="138" t="s">
        <v>79</v>
      </c>
      <c r="AY140" s="130" t="s">
        <v>135</v>
      </c>
      <c r="BK140" s="139">
        <f>SUM(BK141:BK149)</f>
        <v>0</v>
      </c>
    </row>
    <row r="141" spans="1:65" s="2" customFormat="1" ht="33" customHeight="1" x14ac:dyDescent="0.2">
      <c r="A141" s="32"/>
      <c r="B141" s="142"/>
      <c r="C141" s="143" t="s">
        <v>226</v>
      </c>
      <c r="D141" s="143" t="s">
        <v>137</v>
      </c>
      <c r="E141" s="144" t="s">
        <v>346</v>
      </c>
      <c r="F141" s="145" t="s">
        <v>347</v>
      </c>
      <c r="G141" s="146" t="s">
        <v>243</v>
      </c>
      <c r="H141" s="147">
        <v>12</v>
      </c>
      <c r="I141" s="148"/>
      <c r="J141" s="149">
        <f>ROUND(I141*H141,2)</f>
        <v>0</v>
      </c>
      <c r="K141" s="145" t="s">
        <v>141</v>
      </c>
      <c r="L141" s="33"/>
      <c r="M141" s="150" t="s">
        <v>3</v>
      </c>
      <c r="N141" s="151" t="s">
        <v>43</v>
      </c>
      <c r="O141" s="53"/>
      <c r="P141" s="152">
        <f>O141*H141</f>
        <v>0</v>
      </c>
      <c r="Q141" s="152">
        <v>2.0000000000000002E-5</v>
      </c>
      <c r="R141" s="152">
        <f>Q141*H141</f>
        <v>2.4000000000000003E-4</v>
      </c>
      <c r="S141" s="152">
        <v>0</v>
      </c>
      <c r="T141" s="153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4" t="s">
        <v>142</v>
      </c>
      <c r="AT141" s="154" t="s">
        <v>137</v>
      </c>
      <c r="AU141" s="154" t="s">
        <v>81</v>
      </c>
      <c r="AY141" s="17" t="s">
        <v>135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7" t="s">
        <v>79</v>
      </c>
      <c r="BK141" s="155">
        <f>ROUND(I141*H141,2)</f>
        <v>0</v>
      </c>
      <c r="BL141" s="17" t="s">
        <v>142</v>
      </c>
      <c r="BM141" s="154" t="s">
        <v>594</v>
      </c>
    </row>
    <row r="142" spans="1:65" s="13" customFormat="1" ht="10" x14ac:dyDescent="0.2">
      <c r="B142" s="156"/>
      <c r="D142" s="157" t="s">
        <v>144</v>
      </c>
      <c r="E142" s="158" t="s">
        <v>3</v>
      </c>
      <c r="F142" s="159" t="s">
        <v>595</v>
      </c>
      <c r="H142" s="160">
        <v>12</v>
      </c>
      <c r="I142" s="161"/>
      <c r="L142" s="156"/>
      <c r="M142" s="162"/>
      <c r="N142" s="163"/>
      <c r="O142" s="163"/>
      <c r="P142" s="163"/>
      <c r="Q142" s="163"/>
      <c r="R142" s="163"/>
      <c r="S142" s="163"/>
      <c r="T142" s="164"/>
      <c r="AT142" s="158" t="s">
        <v>144</v>
      </c>
      <c r="AU142" s="158" t="s">
        <v>81</v>
      </c>
      <c r="AV142" s="13" t="s">
        <v>81</v>
      </c>
      <c r="AW142" s="13" t="s">
        <v>34</v>
      </c>
      <c r="AX142" s="13" t="s">
        <v>79</v>
      </c>
      <c r="AY142" s="158" t="s">
        <v>135</v>
      </c>
    </row>
    <row r="143" spans="1:65" s="2" customFormat="1" ht="24" x14ac:dyDescent="0.2">
      <c r="A143" s="32"/>
      <c r="B143" s="142"/>
      <c r="C143" s="173" t="s">
        <v>231</v>
      </c>
      <c r="D143" s="173" t="s">
        <v>201</v>
      </c>
      <c r="E143" s="174" t="s">
        <v>350</v>
      </c>
      <c r="F143" s="175" t="s">
        <v>351</v>
      </c>
      <c r="G143" s="176" t="s">
        <v>243</v>
      </c>
      <c r="H143" s="177">
        <v>12.522</v>
      </c>
      <c r="I143" s="178"/>
      <c r="J143" s="179">
        <f>ROUND(I143*H143,2)</f>
        <v>0</v>
      </c>
      <c r="K143" s="175" t="s">
        <v>141</v>
      </c>
      <c r="L143" s="180"/>
      <c r="M143" s="181" t="s">
        <v>3</v>
      </c>
      <c r="N143" s="182" t="s">
        <v>43</v>
      </c>
      <c r="O143" s="53"/>
      <c r="P143" s="152">
        <f>O143*H143</f>
        <v>0</v>
      </c>
      <c r="Q143" s="152">
        <v>4.8300000000000001E-3</v>
      </c>
      <c r="R143" s="152">
        <f>Q143*H143</f>
        <v>6.0481260000000002E-2</v>
      </c>
      <c r="S143" s="152">
        <v>0</v>
      </c>
      <c r="T143" s="153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4" t="s">
        <v>177</v>
      </c>
      <c r="AT143" s="154" t="s">
        <v>201</v>
      </c>
      <c r="AU143" s="154" t="s">
        <v>81</v>
      </c>
      <c r="AY143" s="17" t="s">
        <v>135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7" t="s">
        <v>79</v>
      </c>
      <c r="BK143" s="155">
        <f>ROUND(I143*H143,2)</f>
        <v>0</v>
      </c>
      <c r="BL143" s="17" t="s">
        <v>142</v>
      </c>
      <c r="BM143" s="154" t="s">
        <v>596</v>
      </c>
    </row>
    <row r="144" spans="1:65" s="2" customFormat="1" ht="16.5" customHeight="1" x14ac:dyDescent="0.2">
      <c r="A144" s="32"/>
      <c r="B144" s="142"/>
      <c r="C144" s="143" t="s">
        <v>236</v>
      </c>
      <c r="D144" s="143" t="s">
        <v>137</v>
      </c>
      <c r="E144" s="144" t="s">
        <v>353</v>
      </c>
      <c r="F144" s="145" t="s">
        <v>354</v>
      </c>
      <c r="G144" s="146" t="s">
        <v>299</v>
      </c>
      <c r="H144" s="147">
        <v>2</v>
      </c>
      <c r="I144" s="148"/>
      <c r="J144" s="149">
        <f>ROUND(I144*H144,2)</f>
        <v>0</v>
      </c>
      <c r="K144" s="145" t="s">
        <v>3</v>
      </c>
      <c r="L144" s="33"/>
      <c r="M144" s="150" t="s">
        <v>3</v>
      </c>
      <c r="N144" s="151" t="s">
        <v>43</v>
      </c>
      <c r="O144" s="53"/>
      <c r="P144" s="152">
        <f>O144*H144</f>
        <v>0</v>
      </c>
      <c r="Q144" s="152">
        <v>0</v>
      </c>
      <c r="R144" s="152">
        <f>Q144*H144</f>
        <v>0</v>
      </c>
      <c r="S144" s="152">
        <v>0</v>
      </c>
      <c r="T144" s="15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4" t="s">
        <v>142</v>
      </c>
      <c r="AT144" s="154" t="s">
        <v>137</v>
      </c>
      <c r="AU144" s="154" t="s">
        <v>81</v>
      </c>
      <c r="AY144" s="17" t="s">
        <v>135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17" t="s">
        <v>79</v>
      </c>
      <c r="BK144" s="155">
        <f>ROUND(I144*H144,2)</f>
        <v>0</v>
      </c>
      <c r="BL144" s="17" t="s">
        <v>142</v>
      </c>
      <c r="BM144" s="154" t="s">
        <v>597</v>
      </c>
    </row>
    <row r="145" spans="1:65" s="13" customFormat="1" ht="10" x14ac:dyDescent="0.2">
      <c r="B145" s="156"/>
      <c r="D145" s="157" t="s">
        <v>144</v>
      </c>
      <c r="E145" s="158" t="s">
        <v>3</v>
      </c>
      <c r="F145" s="159" t="s">
        <v>598</v>
      </c>
      <c r="H145" s="160">
        <v>2</v>
      </c>
      <c r="I145" s="161"/>
      <c r="L145" s="156"/>
      <c r="M145" s="162"/>
      <c r="N145" s="163"/>
      <c r="O145" s="163"/>
      <c r="P145" s="163"/>
      <c r="Q145" s="163"/>
      <c r="R145" s="163"/>
      <c r="S145" s="163"/>
      <c r="T145" s="164"/>
      <c r="AT145" s="158" t="s">
        <v>144</v>
      </c>
      <c r="AU145" s="158" t="s">
        <v>81</v>
      </c>
      <c r="AV145" s="13" t="s">
        <v>81</v>
      </c>
      <c r="AW145" s="13" t="s">
        <v>34</v>
      </c>
      <c r="AX145" s="13" t="s">
        <v>79</v>
      </c>
      <c r="AY145" s="158" t="s">
        <v>135</v>
      </c>
    </row>
    <row r="146" spans="1:65" s="2" customFormat="1" ht="23" x14ac:dyDescent="0.2">
      <c r="A146" s="32"/>
      <c r="B146" s="142"/>
      <c r="C146" s="143" t="s">
        <v>8</v>
      </c>
      <c r="D146" s="143" t="s">
        <v>137</v>
      </c>
      <c r="E146" s="144" t="s">
        <v>357</v>
      </c>
      <c r="F146" s="145" t="s">
        <v>358</v>
      </c>
      <c r="G146" s="146" t="s">
        <v>162</v>
      </c>
      <c r="H146" s="147">
        <v>2.7519999999999998</v>
      </c>
      <c r="I146" s="148"/>
      <c r="J146" s="149">
        <f>ROUND(I146*H146,2)</f>
        <v>0</v>
      </c>
      <c r="K146" s="145" t="s">
        <v>141</v>
      </c>
      <c r="L146" s="33"/>
      <c r="M146" s="150" t="s">
        <v>3</v>
      </c>
      <c r="N146" s="151" t="s">
        <v>43</v>
      </c>
      <c r="O146" s="53"/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4" t="s">
        <v>142</v>
      </c>
      <c r="AT146" s="154" t="s">
        <v>137</v>
      </c>
      <c r="AU146" s="154" t="s">
        <v>81</v>
      </c>
      <c r="AY146" s="17" t="s">
        <v>135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7" t="s">
        <v>79</v>
      </c>
      <c r="BK146" s="155">
        <f>ROUND(I146*H146,2)</f>
        <v>0</v>
      </c>
      <c r="BL146" s="17" t="s">
        <v>142</v>
      </c>
      <c r="BM146" s="154" t="s">
        <v>599</v>
      </c>
    </row>
    <row r="147" spans="1:65" s="13" customFormat="1" ht="10" x14ac:dyDescent="0.2">
      <c r="B147" s="156"/>
      <c r="D147" s="157" t="s">
        <v>144</v>
      </c>
      <c r="E147" s="158" t="s">
        <v>3</v>
      </c>
      <c r="F147" s="159" t="s">
        <v>600</v>
      </c>
      <c r="H147" s="160">
        <v>2.7519999999999998</v>
      </c>
      <c r="I147" s="161"/>
      <c r="L147" s="156"/>
      <c r="M147" s="162"/>
      <c r="N147" s="163"/>
      <c r="O147" s="163"/>
      <c r="P147" s="163"/>
      <c r="Q147" s="163"/>
      <c r="R147" s="163"/>
      <c r="S147" s="163"/>
      <c r="T147" s="164"/>
      <c r="AT147" s="158" t="s">
        <v>144</v>
      </c>
      <c r="AU147" s="158" t="s">
        <v>81</v>
      </c>
      <c r="AV147" s="13" t="s">
        <v>81</v>
      </c>
      <c r="AW147" s="13" t="s">
        <v>34</v>
      </c>
      <c r="AX147" s="13" t="s">
        <v>79</v>
      </c>
      <c r="AY147" s="158" t="s">
        <v>135</v>
      </c>
    </row>
    <row r="148" spans="1:65" s="2" customFormat="1" ht="21.75" customHeight="1" x14ac:dyDescent="0.2">
      <c r="A148" s="32"/>
      <c r="B148" s="142"/>
      <c r="C148" s="143" t="s">
        <v>247</v>
      </c>
      <c r="D148" s="143" t="s">
        <v>137</v>
      </c>
      <c r="E148" s="144" t="s">
        <v>361</v>
      </c>
      <c r="F148" s="145" t="s">
        <v>362</v>
      </c>
      <c r="G148" s="146" t="s">
        <v>148</v>
      </c>
      <c r="H148" s="147">
        <v>15.6</v>
      </c>
      <c r="I148" s="148"/>
      <c r="J148" s="149">
        <f>ROUND(I148*H148,2)</f>
        <v>0</v>
      </c>
      <c r="K148" s="145" t="s">
        <v>141</v>
      </c>
      <c r="L148" s="33"/>
      <c r="M148" s="150" t="s">
        <v>3</v>
      </c>
      <c r="N148" s="151" t="s">
        <v>43</v>
      </c>
      <c r="O148" s="53"/>
      <c r="P148" s="152">
        <f>O148*H148</f>
        <v>0</v>
      </c>
      <c r="Q148" s="152">
        <v>4.0200000000000001E-3</v>
      </c>
      <c r="R148" s="152">
        <f>Q148*H148</f>
        <v>6.2712000000000004E-2</v>
      </c>
      <c r="S148" s="152">
        <v>0</v>
      </c>
      <c r="T148" s="153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4" t="s">
        <v>142</v>
      </c>
      <c r="AT148" s="154" t="s">
        <v>137</v>
      </c>
      <c r="AU148" s="154" t="s">
        <v>81</v>
      </c>
      <c r="AY148" s="17" t="s">
        <v>135</v>
      </c>
      <c r="BE148" s="155">
        <f>IF(N148="základní",J148,0)</f>
        <v>0</v>
      </c>
      <c r="BF148" s="155">
        <f>IF(N148="snížená",J148,0)</f>
        <v>0</v>
      </c>
      <c r="BG148" s="155">
        <f>IF(N148="zákl. přenesená",J148,0)</f>
        <v>0</v>
      </c>
      <c r="BH148" s="155">
        <f>IF(N148="sníž. přenesená",J148,0)</f>
        <v>0</v>
      </c>
      <c r="BI148" s="155">
        <f>IF(N148="nulová",J148,0)</f>
        <v>0</v>
      </c>
      <c r="BJ148" s="17" t="s">
        <v>79</v>
      </c>
      <c r="BK148" s="155">
        <f>ROUND(I148*H148,2)</f>
        <v>0</v>
      </c>
      <c r="BL148" s="17" t="s">
        <v>142</v>
      </c>
      <c r="BM148" s="154" t="s">
        <v>601</v>
      </c>
    </row>
    <row r="149" spans="1:65" s="13" customFormat="1" ht="10" x14ac:dyDescent="0.2">
      <c r="B149" s="156"/>
      <c r="D149" s="157" t="s">
        <v>144</v>
      </c>
      <c r="E149" s="158" t="s">
        <v>3</v>
      </c>
      <c r="F149" s="159" t="s">
        <v>602</v>
      </c>
      <c r="H149" s="160">
        <v>15.6</v>
      </c>
      <c r="I149" s="161"/>
      <c r="L149" s="156"/>
      <c r="M149" s="162"/>
      <c r="N149" s="163"/>
      <c r="O149" s="163"/>
      <c r="P149" s="163"/>
      <c r="Q149" s="163"/>
      <c r="R149" s="163"/>
      <c r="S149" s="163"/>
      <c r="T149" s="164"/>
      <c r="AT149" s="158" t="s">
        <v>144</v>
      </c>
      <c r="AU149" s="158" t="s">
        <v>81</v>
      </c>
      <c r="AV149" s="13" t="s">
        <v>81</v>
      </c>
      <c r="AW149" s="13" t="s">
        <v>34</v>
      </c>
      <c r="AX149" s="13" t="s">
        <v>79</v>
      </c>
      <c r="AY149" s="158" t="s">
        <v>135</v>
      </c>
    </row>
    <row r="150" spans="1:65" s="12" customFormat="1" ht="22.75" customHeight="1" x14ac:dyDescent="0.25">
      <c r="B150" s="129"/>
      <c r="D150" s="130" t="s">
        <v>71</v>
      </c>
      <c r="E150" s="140" t="s">
        <v>182</v>
      </c>
      <c r="F150" s="140" t="s">
        <v>365</v>
      </c>
      <c r="I150" s="132"/>
      <c r="J150" s="141">
        <f>BK150</f>
        <v>0</v>
      </c>
      <c r="L150" s="129"/>
      <c r="M150" s="134"/>
      <c r="N150" s="135"/>
      <c r="O150" s="135"/>
      <c r="P150" s="136">
        <f>SUM(P151:P160)</f>
        <v>0</v>
      </c>
      <c r="Q150" s="135"/>
      <c r="R150" s="136">
        <f>SUM(R151:R160)</f>
        <v>0.15667319999999998</v>
      </c>
      <c r="S150" s="135"/>
      <c r="T150" s="137">
        <f>SUM(T151:T160)</f>
        <v>0</v>
      </c>
      <c r="AR150" s="130" t="s">
        <v>79</v>
      </c>
      <c r="AT150" s="138" t="s">
        <v>71</v>
      </c>
      <c r="AU150" s="138" t="s">
        <v>79</v>
      </c>
      <c r="AY150" s="130" t="s">
        <v>135</v>
      </c>
      <c r="BK150" s="139">
        <f>SUM(BK151:BK160)</f>
        <v>0</v>
      </c>
    </row>
    <row r="151" spans="1:65" s="2" customFormat="1" ht="44.25" customHeight="1" x14ac:dyDescent="0.2">
      <c r="A151" s="32"/>
      <c r="B151" s="142"/>
      <c r="C151" s="143" t="s">
        <v>254</v>
      </c>
      <c r="D151" s="143" t="s">
        <v>137</v>
      </c>
      <c r="E151" s="144" t="s">
        <v>366</v>
      </c>
      <c r="F151" s="145" t="s">
        <v>367</v>
      </c>
      <c r="G151" s="146" t="s">
        <v>148</v>
      </c>
      <c r="H151" s="147">
        <v>3.36</v>
      </c>
      <c r="I151" s="148"/>
      <c r="J151" s="149">
        <f>ROUND(I151*H151,2)</f>
        <v>0</v>
      </c>
      <c r="K151" s="145" t="s">
        <v>141</v>
      </c>
      <c r="L151" s="33"/>
      <c r="M151" s="150" t="s">
        <v>3</v>
      </c>
      <c r="N151" s="151" t="s">
        <v>43</v>
      </c>
      <c r="O151" s="53"/>
      <c r="P151" s="152">
        <f>O151*H151</f>
        <v>0</v>
      </c>
      <c r="Q151" s="152">
        <v>4.6219999999999997E-2</v>
      </c>
      <c r="R151" s="152">
        <f>Q151*H151</f>
        <v>0.1552992</v>
      </c>
      <c r="S151" s="152">
        <v>0</v>
      </c>
      <c r="T151" s="153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4" t="s">
        <v>142</v>
      </c>
      <c r="AT151" s="154" t="s">
        <v>137</v>
      </c>
      <c r="AU151" s="154" t="s">
        <v>81</v>
      </c>
      <c r="AY151" s="17" t="s">
        <v>135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7" t="s">
        <v>79</v>
      </c>
      <c r="BK151" s="155">
        <f>ROUND(I151*H151,2)</f>
        <v>0</v>
      </c>
      <c r="BL151" s="17" t="s">
        <v>142</v>
      </c>
      <c r="BM151" s="154" t="s">
        <v>603</v>
      </c>
    </row>
    <row r="152" spans="1:65" s="13" customFormat="1" ht="10" x14ac:dyDescent="0.2">
      <c r="B152" s="156"/>
      <c r="D152" s="157" t="s">
        <v>144</v>
      </c>
      <c r="E152" s="158" t="s">
        <v>3</v>
      </c>
      <c r="F152" s="159" t="s">
        <v>604</v>
      </c>
      <c r="H152" s="160">
        <v>3.36</v>
      </c>
      <c r="I152" s="161"/>
      <c r="L152" s="156"/>
      <c r="M152" s="162"/>
      <c r="N152" s="163"/>
      <c r="O152" s="163"/>
      <c r="P152" s="163"/>
      <c r="Q152" s="163"/>
      <c r="R152" s="163"/>
      <c r="S152" s="163"/>
      <c r="T152" s="164"/>
      <c r="AT152" s="158" t="s">
        <v>144</v>
      </c>
      <c r="AU152" s="158" t="s">
        <v>81</v>
      </c>
      <c r="AV152" s="13" t="s">
        <v>81</v>
      </c>
      <c r="AW152" s="13" t="s">
        <v>34</v>
      </c>
      <c r="AX152" s="13" t="s">
        <v>79</v>
      </c>
      <c r="AY152" s="158" t="s">
        <v>135</v>
      </c>
    </row>
    <row r="153" spans="1:65" s="2" customFormat="1" ht="34.5" x14ac:dyDescent="0.2">
      <c r="A153" s="32"/>
      <c r="B153" s="142"/>
      <c r="C153" s="143" t="s">
        <v>259</v>
      </c>
      <c r="D153" s="143" t="s">
        <v>137</v>
      </c>
      <c r="E153" s="144" t="s">
        <v>370</v>
      </c>
      <c r="F153" s="145" t="s">
        <v>371</v>
      </c>
      <c r="G153" s="146" t="s">
        <v>299</v>
      </c>
      <c r="H153" s="147">
        <v>4</v>
      </c>
      <c r="I153" s="148"/>
      <c r="J153" s="149">
        <f>ROUND(I153*H153,2)</f>
        <v>0</v>
      </c>
      <c r="K153" s="145" t="s">
        <v>141</v>
      </c>
      <c r="L153" s="33"/>
      <c r="M153" s="150" t="s">
        <v>3</v>
      </c>
      <c r="N153" s="151" t="s">
        <v>43</v>
      </c>
      <c r="O153" s="53"/>
      <c r="P153" s="152">
        <f>O153*H153</f>
        <v>0</v>
      </c>
      <c r="Q153" s="152">
        <v>2.0000000000000002E-5</v>
      </c>
      <c r="R153" s="152">
        <f>Q153*H153</f>
        <v>8.0000000000000007E-5</v>
      </c>
      <c r="S153" s="152">
        <v>0</v>
      </c>
      <c r="T153" s="153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4" t="s">
        <v>142</v>
      </c>
      <c r="AT153" s="154" t="s">
        <v>137</v>
      </c>
      <c r="AU153" s="154" t="s">
        <v>81</v>
      </c>
      <c r="AY153" s="17" t="s">
        <v>135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7" t="s">
        <v>79</v>
      </c>
      <c r="BK153" s="155">
        <f>ROUND(I153*H153,2)</f>
        <v>0</v>
      </c>
      <c r="BL153" s="17" t="s">
        <v>142</v>
      </c>
      <c r="BM153" s="154" t="s">
        <v>605</v>
      </c>
    </row>
    <row r="154" spans="1:65" s="2" customFormat="1" ht="33" customHeight="1" x14ac:dyDescent="0.2">
      <c r="A154" s="32"/>
      <c r="B154" s="142"/>
      <c r="C154" s="143" t="s">
        <v>266</v>
      </c>
      <c r="D154" s="143" t="s">
        <v>137</v>
      </c>
      <c r="E154" s="144" t="s">
        <v>373</v>
      </c>
      <c r="F154" s="145" t="s">
        <v>374</v>
      </c>
      <c r="G154" s="146" t="s">
        <v>299</v>
      </c>
      <c r="H154" s="147">
        <v>4</v>
      </c>
      <c r="I154" s="148"/>
      <c r="J154" s="149">
        <f>ROUND(I154*H154,2)</f>
        <v>0</v>
      </c>
      <c r="K154" s="145" t="s">
        <v>141</v>
      </c>
      <c r="L154" s="33"/>
      <c r="M154" s="150" t="s">
        <v>3</v>
      </c>
      <c r="N154" s="151" t="s">
        <v>43</v>
      </c>
      <c r="O154" s="53"/>
      <c r="P154" s="152">
        <f>O154*H154</f>
        <v>0</v>
      </c>
      <c r="Q154" s="152">
        <v>2.7E-4</v>
      </c>
      <c r="R154" s="152">
        <f>Q154*H154</f>
        <v>1.08E-3</v>
      </c>
      <c r="S154" s="152">
        <v>0</v>
      </c>
      <c r="T154" s="153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4" t="s">
        <v>142</v>
      </c>
      <c r="AT154" s="154" t="s">
        <v>137</v>
      </c>
      <c r="AU154" s="154" t="s">
        <v>81</v>
      </c>
      <c r="AY154" s="17" t="s">
        <v>135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7" t="s">
        <v>79</v>
      </c>
      <c r="BK154" s="155">
        <f>ROUND(I154*H154,2)</f>
        <v>0</v>
      </c>
      <c r="BL154" s="17" t="s">
        <v>142</v>
      </c>
      <c r="BM154" s="154" t="s">
        <v>606</v>
      </c>
    </row>
    <row r="155" spans="1:65" s="2" customFormat="1" ht="24.15" customHeight="1" x14ac:dyDescent="0.2">
      <c r="A155" s="32"/>
      <c r="B155" s="142"/>
      <c r="C155" s="173" t="s">
        <v>376</v>
      </c>
      <c r="D155" s="173" t="s">
        <v>201</v>
      </c>
      <c r="E155" s="174" t="s">
        <v>377</v>
      </c>
      <c r="F155" s="175" t="s">
        <v>378</v>
      </c>
      <c r="G155" s="176" t="s">
        <v>379</v>
      </c>
      <c r="H155" s="177">
        <v>0.04</v>
      </c>
      <c r="I155" s="178"/>
      <c r="J155" s="179">
        <f>ROUND(I155*H155,2)</f>
        <v>0</v>
      </c>
      <c r="K155" s="175" t="s">
        <v>141</v>
      </c>
      <c r="L155" s="180"/>
      <c r="M155" s="181" t="s">
        <v>3</v>
      </c>
      <c r="N155" s="182" t="s">
        <v>43</v>
      </c>
      <c r="O155" s="53"/>
      <c r="P155" s="152">
        <f>O155*H155</f>
        <v>0</v>
      </c>
      <c r="Q155" s="152">
        <v>3.3300000000000001E-3</v>
      </c>
      <c r="R155" s="152">
        <f>Q155*H155</f>
        <v>1.3320000000000001E-4</v>
      </c>
      <c r="S155" s="152">
        <v>0</v>
      </c>
      <c r="T155" s="153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4" t="s">
        <v>177</v>
      </c>
      <c r="AT155" s="154" t="s">
        <v>201</v>
      </c>
      <c r="AU155" s="154" t="s">
        <v>81</v>
      </c>
      <c r="AY155" s="17" t="s">
        <v>135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7" t="s">
        <v>79</v>
      </c>
      <c r="BK155" s="155">
        <f>ROUND(I155*H155,2)</f>
        <v>0</v>
      </c>
      <c r="BL155" s="17" t="s">
        <v>142</v>
      </c>
      <c r="BM155" s="154" t="s">
        <v>607</v>
      </c>
    </row>
    <row r="156" spans="1:65" s="13" customFormat="1" ht="10" x14ac:dyDescent="0.2">
      <c r="B156" s="156"/>
      <c r="D156" s="157" t="s">
        <v>144</v>
      </c>
      <c r="F156" s="159" t="s">
        <v>381</v>
      </c>
      <c r="H156" s="160">
        <v>0.04</v>
      </c>
      <c r="I156" s="161"/>
      <c r="L156" s="156"/>
      <c r="M156" s="162"/>
      <c r="N156" s="163"/>
      <c r="O156" s="163"/>
      <c r="P156" s="163"/>
      <c r="Q156" s="163"/>
      <c r="R156" s="163"/>
      <c r="S156" s="163"/>
      <c r="T156" s="164"/>
      <c r="AT156" s="158" t="s">
        <v>144</v>
      </c>
      <c r="AU156" s="158" t="s">
        <v>81</v>
      </c>
      <c r="AV156" s="13" t="s">
        <v>81</v>
      </c>
      <c r="AW156" s="13" t="s">
        <v>4</v>
      </c>
      <c r="AX156" s="13" t="s">
        <v>79</v>
      </c>
      <c r="AY156" s="158" t="s">
        <v>135</v>
      </c>
    </row>
    <row r="157" spans="1:65" s="2" customFormat="1" ht="24.15" customHeight="1" x14ac:dyDescent="0.2">
      <c r="A157" s="32"/>
      <c r="B157" s="142"/>
      <c r="C157" s="173" t="s">
        <v>382</v>
      </c>
      <c r="D157" s="173" t="s">
        <v>201</v>
      </c>
      <c r="E157" s="174" t="s">
        <v>383</v>
      </c>
      <c r="F157" s="175" t="s">
        <v>384</v>
      </c>
      <c r="G157" s="176" t="s">
        <v>379</v>
      </c>
      <c r="H157" s="177">
        <v>0.04</v>
      </c>
      <c r="I157" s="178"/>
      <c r="J157" s="179">
        <f>ROUND(I157*H157,2)</f>
        <v>0</v>
      </c>
      <c r="K157" s="175" t="s">
        <v>141</v>
      </c>
      <c r="L157" s="180"/>
      <c r="M157" s="181" t="s">
        <v>3</v>
      </c>
      <c r="N157" s="182" t="s">
        <v>43</v>
      </c>
      <c r="O157" s="53"/>
      <c r="P157" s="152">
        <f>O157*H157</f>
        <v>0</v>
      </c>
      <c r="Q157" s="152">
        <v>1.1299999999999999E-3</v>
      </c>
      <c r="R157" s="152">
        <f>Q157*H157</f>
        <v>4.5200000000000001E-5</v>
      </c>
      <c r="S157" s="152">
        <v>0</v>
      </c>
      <c r="T157" s="153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4" t="s">
        <v>177</v>
      </c>
      <c r="AT157" s="154" t="s">
        <v>201</v>
      </c>
      <c r="AU157" s="154" t="s">
        <v>81</v>
      </c>
      <c r="AY157" s="17" t="s">
        <v>135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7" t="s">
        <v>79</v>
      </c>
      <c r="BK157" s="155">
        <f>ROUND(I157*H157,2)</f>
        <v>0</v>
      </c>
      <c r="BL157" s="17" t="s">
        <v>142</v>
      </c>
      <c r="BM157" s="154" t="s">
        <v>608</v>
      </c>
    </row>
    <row r="158" spans="1:65" s="13" customFormat="1" ht="10" x14ac:dyDescent="0.2">
      <c r="B158" s="156"/>
      <c r="D158" s="157" t="s">
        <v>144</v>
      </c>
      <c r="F158" s="159" t="s">
        <v>381</v>
      </c>
      <c r="H158" s="160">
        <v>0.04</v>
      </c>
      <c r="I158" s="161"/>
      <c r="L158" s="156"/>
      <c r="M158" s="162"/>
      <c r="N158" s="163"/>
      <c r="O158" s="163"/>
      <c r="P158" s="163"/>
      <c r="Q158" s="163"/>
      <c r="R158" s="163"/>
      <c r="S158" s="163"/>
      <c r="T158" s="164"/>
      <c r="AT158" s="158" t="s">
        <v>144</v>
      </c>
      <c r="AU158" s="158" t="s">
        <v>81</v>
      </c>
      <c r="AV158" s="13" t="s">
        <v>81</v>
      </c>
      <c r="AW158" s="13" t="s">
        <v>4</v>
      </c>
      <c r="AX158" s="13" t="s">
        <v>79</v>
      </c>
      <c r="AY158" s="158" t="s">
        <v>135</v>
      </c>
    </row>
    <row r="159" spans="1:65" s="2" customFormat="1" ht="24" x14ac:dyDescent="0.2">
      <c r="A159" s="32"/>
      <c r="B159" s="142"/>
      <c r="C159" s="173" t="s">
        <v>386</v>
      </c>
      <c r="D159" s="173" t="s">
        <v>201</v>
      </c>
      <c r="E159" s="174" t="s">
        <v>387</v>
      </c>
      <c r="F159" s="175" t="s">
        <v>388</v>
      </c>
      <c r="G159" s="176" t="s">
        <v>379</v>
      </c>
      <c r="H159" s="177">
        <v>0.04</v>
      </c>
      <c r="I159" s="178"/>
      <c r="J159" s="179">
        <f>ROUND(I159*H159,2)</f>
        <v>0</v>
      </c>
      <c r="K159" s="175" t="s">
        <v>141</v>
      </c>
      <c r="L159" s="180"/>
      <c r="M159" s="181" t="s">
        <v>3</v>
      </c>
      <c r="N159" s="182" t="s">
        <v>43</v>
      </c>
      <c r="O159" s="53"/>
      <c r="P159" s="152">
        <f>O159*H159</f>
        <v>0</v>
      </c>
      <c r="Q159" s="152">
        <v>8.8999999999999995E-4</v>
      </c>
      <c r="R159" s="152">
        <f>Q159*H159</f>
        <v>3.5599999999999998E-5</v>
      </c>
      <c r="S159" s="152">
        <v>0</v>
      </c>
      <c r="T159" s="153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4" t="s">
        <v>177</v>
      </c>
      <c r="AT159" s="154" t="s">
        <v>201</v>
      </c>
      <c r="AU159" s="154" t="s">
        <v>81</v>
      </c>
      <c r="AY159" s="17" t="s">
        <v>135</v>
      </c>
      <c r="BE159" s="155">
        <f>IF(N159="základní",J159,0)</f>
        <v>0</v>
      </c>
      <c r="BF159" s="155">
        <f>IF(N159="snížená",J159,0)</f>
        <v>0</v>
      </c>
      <c r="BG159" s="155">
        <f>IF(N159="zákl. přenesená",J159,0)</f>
        <v>0</v>
      </c>
      <c r="BH159" s="155">
        <f>IF(N159="sníž. přenesená",J159,0)</f>
        <v>0</v>
      </c>
      <c r="BI159" s="155">
        <f>IF(N159="nulová",J159,0)</f>
        <v>0</v>
      </c>
      <c r="BJ159" s="17" t="s">
        <v>79</v>
      </c>
      <c r="BK159" s="155">
        <f>ROUND(I159*H159,2)</f>
        <v>0</v>
      </c>
      <c r="BL159" s="17" t="s">
        <v>142</v>
      </c>
      <c r="BM159" s="154" t="s">
        <v>609</v>
      </c>
    </row>
    <row r="160" spans="1:65" s="13" customFormat="1" ht="10" x14ac:dyDescent="0.2">
      <c r="B160" s="156"/>
      <c r="D160" s="157" t="s">
        <v>144</v>
      </c>
      <c r="F160" s="159" t="s">
        <v>381</v>
      </c>
      <c r="H160" s="160">
        <v>0.04</v>
      </c>
      <c r="I160" s="161"/>
      <c r="L160" s="156"/>
      <c r="M160" s="162"/>
      <c r="N160" s="163"/>
      <c r="O160" s="163"/>
      <c r="P160" s="163"/>
      <c r="Q160" s="163"/>
      <c r="R160" s="163"/>
      <c r="S160" s="163"/>
      <c r="T160" s="164"/>
      <c r="AT160" s="158" t="s">
        <v>144</v>
      </c>
      <c r="AU160" s="158" t="s">
        <v>81</v>
      </c>
      <c r="AV160" s="13" t="s">
        <v>81</v>
      </c>
      <c r="AW160" s="13" t="s">
        <v>4</v>
      </c>
      <c r="AX160" s="13" t="s">
        <v>79</v>
      </c>
      <c r="AY160" s="158" t="s">
        <v>135</v>
      </c>
    </row>
    <row r="161" spans="1:65" s="12" customFormat="1" ht="22.75" customHeight="1" x14ac:dyDescent="0.25">
      <c r="B161" s="129"/>
      <c r="D161" s="130" t="s">
        <v>71</v>
      </c>
      <c r="E161" s="140" t="s">
        <v>264</v>
      </c>
      <c r="F161" s="140" t="s">
        <v>265</v>
      </c>
      <c r="I161" s="132"/>
      <c r="J161" s="141">
        <f>BK161</f>
        <v>0</v>
      </c>
      <c r="L161" s="129"/>
      <c r="M161" s="134"/>
      <c r="N161" s="135"/>
      <c r="O161" s="135"/>
      <c r="P161" s="136">
        <f>P162</f>
        <v>0</v>
      </c>
      <c r="Q161" s="135"/>
      <c r="R161" s="136">
        <f>R162</f>
        <v>0</v>
      </c>
      <c r="S161" s="135"/>
      <c r="T161" s="137">
        <f>T162</f>
        <v>0</v>
      </c>
      <c r="AR161" s="130" t="s">
        <v>79</v>
      </c>
      <c r="AT161" s="138" t="s">
        <v>71</v>
      </c>
      <c r="AU161" s="138" t="s">
        <v>79</v>
      </c>
      <c r="AY161" s="130" t="s">
        <v>135</v>
      </c>
      <c r="BK161" s="139">
        <f>BK162</f>
        <v>0</v>
      </c>
    </row>
    <row r="162" spans="1:65" s="2" customFormat="1" ht="21.75" customHeight="1" x14ac:dyDescent="0.2">
      <c r="A162" s="32"/>
      <c r="B162" s="142"/>
      <c r="C162" s="143" t="s">
        <v>390</v>
      </c>
      <c r="D162" s="143" t="s">
        <v>137</v>
      </c>
      <c r="E162" s="144" t="s">
        <v>267</v>
      </c>
      <c r="F162" s="145" t="s">
        <v>268</v>
      </c>
      <c r="G162" s="146" t="s">
        <v>269</v>
      </c>
      <c r="H162" s="147">
        <v>7.75</v>
      </c>
      <c r="I162" s="148"/>
      <c r="J162" s="149">
        <f>ROUND(I162*H162,2)</f>
        <v>0</v>
      </c>
      <c r="K162" s="145" t="s">
        <v>141</v>
      </c>
      <c r="L162" s="33"/>
      <c r="M162" s="150" t="s">
        <v>3</v>
      </c>
      <c r="N162" s="151" t="s">
        <v>43</v>
      </c>
      <c r="O162" s="53"/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4" t="s">
        <v>142</v>
      </c>
      <c r="AT162" s="154" t="s">
        <v>137</v>
      </c>
      <c r="AU162" s="154" t="s">
        <v>81</v>
      </c>
      <c r="AY162" s="17" t="s">
        <v>135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7" t="s">
        <v>79</v>
      </c>
      <c r="BK162" s="155">
        <f>ROUND(I162*H162,2)</f>
        <v>0</v>
      </c>
      <c r="BL162" s="17" t="s">
        <v>142</v>
      </c>
      <c r="BM162" s="154" t="s">
        <v>610</v>
      </c>
    </row>
    <row r="163" spans="1:65" s="12" customFormat="1" ht="25.9" customHeight="1" x14ac:dyDescent="0.35">
      <c r="B163" s="129"/>
      <c r="D163" s="130" t="s">
        <v>71</v>
      </c>
      <c r="E163" s="131" t="s">
        <v>392</v>
      </c>
      <c r="F163" s="131" t="s">
        <v>393</v>
      </c>
      <c r="I163" s="132"/>
      <c r="J163" s="133">
        <f>BK163</f>
        <v>0</v>
      </c>
      <c r="L163" s="129"/>
      <c r="M163" s="134"/>
      <c r="N163" s="135"/>
      <c r="O163" s="135"/>
      <c r="P163" s="136">
        <f>P164</f>
        <v>0</v>
      </c>
      <c r="Q163" s="135"/>
      <c r="R163" s="136">
        <f>R164</f>
        <v>0.45683200000000002</v>
      </c>
      <c r="S163" s="135"/>
      <c r="T163" s="137">
        <f>T164</f>
        <v>0</v>
      </c>
      <c r="AR163" s="130" t="s">
        <v>81</v>
      </c>
      <c r="AT163" s="138" t="s">
        <v>71</v>
      </c>
      <c r="AU163" s="138" t="s">
        <v>72</v>
      </c>
      <c r="AY163" s="130" t="s">
        <v>135</v>
      </c>
      <c r="BK163" s="139">
        <f>BK164</f>
        <v>0</v>
      </c>
    </row>
    <row r="164" spans="1:65" s="12" customFormat="1" ht="22.75" customHeight="1" x14ac:dyDescent="0.25">
      <c r="B164" s="129"/>
      <c r="D164" s="130" t="s">
        <v>71</v>
      </c>
      <c r="E164" s="140" t="s">
        <v>394</v>
      </c>
      <c r="F164" s="140" t="s">
        <v>395</v>
      </c>
      <c r="I164" s="132"/>
      <c r="J164" s="141">
        <f>BK164</f>
        <v>0</v>
      </c>
      <c r="L164" s="129"/>
      <c r="M164" s="134"/>
      <c r="N164" s="135"/>
      <c r="O164" s="135"/>
      <c r="P164" s="136">
        <f>SUM(P165:P178)</f>
        <v>0</v>
      </c>
      <c r="Q164" s="135"/>
      <c r="R164" s="136">
        <f>SUM(R165:R178)</f>
        <v>0.45683200000000002</v>
      </c>
      <c r="S164" s="135"/>
      <c r="T164" s="137">
        <f>SUM(T165:T178)</f>
        <v>0</v>
      </c>
      <c r="AR164" s="130" t="s">
        <v>81</v>
      </c>
      <c r="AT164" s="138" t="s">
        <v>71</v>
      </c>
      <c r="AU164" s="138" t="s">
        <v>79</v>
      </c>
      <c r="AY164" s="130" t="s">
        <v>135</v>
      </c>
      <c r="BK164" s="139">
        <f>SUM(BK165:BK178)</f>
        <v>0</v>
      </c>
    </row>
    <row r="165" spans="1:65" s="2" customFormat="1" ht="23" x14ac:dyDescent="0.2">
      <c r="A165" s="32"/>
      <c r="B165" s="142"/>
      <c r="C165" s="143" t="s">
        <v>396</v>
      </c>
      <c r="D165" s="143" t="s">
        <v>137</v>
      </c>
      <c r="E165" s="144" t="s">
        <v>397</v>
      </c>
      <c r="F165" s="145" t="s">
        <v>398</v>
      </c>
      <c r="G165" s="146" t="s">
        <v>299</v>
      </c>
      <c r="H165" s="147">
        <v>1</v>
      </c>
      <c r="I165" s="148"/>
      <c r="J165" s="149">
        <f>ROUND(I165*H165,2)</f>
        <v>0</v>
      </c>
      <c r="K165" s="145" t="s">
        <v>3</v>
      </c>
      <c r="L165" s="33"/>
      <c r="M165" s="150" t="s">
        <v>3</v>
      </c>
      <c r="N165" s="151" t="s">
        <v>43</v>
      </c>
      <c r="O165" s="53"/>
      <c r="P165" s="152">
        <f>O165*H165</f>
        <v>0</v>
      </c>
      <c r="Q165" s="152">
        <v>0</v>
      </c>
      <c r="R165" s="152">
        <f>Q165*H165</f>
        <v>0</v>
      </c>
      <c r="S165" s="152">
        <v>0</v>
      </c>
      <c r="T165" s="153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4" t="s">
        <v>216</v>
      </c>
      <c r="AT165" s="154" t="s">
        <v>137</v>
      </c>
      <c r="AU165" s="154" t="s">
        <v>81</v>
      </c>
      <c r="AY165" s="17" t="s">
        <v>135</v>
      </c>
      <c r="BE165" s="155">
        <f>IF(N165="základní",J165,0)</f>
        <v>0</v>
      </c>
      <c r="BF165" s="155">
        <f>IF(N165="snížená",J165,0)</f>
        <v>0</v>
      </c>
      <c r="BG165" s="155">
        <f>IF(N165="zákl. přenesená",J165,0)</f>
        <v>0</v>
      </c>
      <c r="BH165" s="155">
        <f>IF(N165="sníž. přenesená",J165,0)</f>
        <v>0</v>
      </c>
      <c r="BI165" s="155">
        <f>IF(N165="nulová",J165,0)</f>
        <v>0</v>
      </c>
      <c r="BJ165" s="17" t="s">
        <v>79</v>
      </c>
      <c r="BK165" s="155">
        <f>ROUND(I165*H165,2)</f>
        <v>0</v>
      </c>
      <c r="BL165" s="17" t="s">
        <v>216</v>
      </c>
      <c r="BM165" s="154" t="s">
        <v>611</v>
      </c>
    </row>
    <row r="166" spans="1:65" s="13" customFormat="1" ht="10" x14ac:dyDescent="0.2">
      <c r="B166" s="156"/>
      <c r="D166" s="157" t="s">
        <v>144</v>
      </c>
      <c r="E166" s="158" t="s">
        <v>3</v>
      </c>
      <c r="F166" s="159" t="s">
        <v>612</v>
      </c>
      <c r="H166" s="160">
        <v>1</v>
      </c>
      <c r="I166" s="161"/>
      <c r="L166" s="156"/>
      <c r="M166" s="162"/>
      <c r="N166" s="163"/>
      <c r="O166" s="163"/>
      <c r="P166" s="163"/>
      <c r="Q166" s="163"/>
      <c r="R166" s="163"/>
      <c r="S166" s="163"/>
      <c r="T166" s="164"/>
      <c r="AT166" s="158" t="s">
        <v>144</v>
      </c>
      <c r="AU166" s="158" t="s">
        <v>81</v>
      </c>
      <c r="AV166" s="13" t="s">
        <v>81</v>
      </c>
      <c r="AW166" s="13" t="s">
        <v>34</v>
      </c>
      <c r="AX166" s="13" t="s">
        <v>79</v>
      </c>
      <c r="AY166" s="158" t="s">
        <v>135</v>
      </c>
    </row>
    <row r="167" spans="1:65" s="2" customFormat="1" ht="33" customHeight="1" x14ac:dyDescent="0.2">
      <c r="A167" s="32"/>
      <c r="B167" s="142"/>
      <c r="C167" s="143" t="s">
        <v>400</v>
      </c>
      <c r="D167" s="143" t="s">
        <v>137</v>
      </c>
      <c r="E167" s="144" t="s">
        <v>401</v>
      </c>
      <c r="F167" s="145" t="s">
        <v>402</v>
      </c>
      <c r="G167" s="146" t="s">
        <v>204</v>
      </c>
      <c r="H167" s="147">
        <v>280</v>
      </c>
      <c r="I167" s="148"/>
      <c r="J167" s="149">
        <f>ROUND(I167*H167,2)</f>
        <v>0</v>
      </c>
      <c r="K167" s="145" t="s">
        <v>3</v>
      </c>
      <c r="L167" s="33"/>
      <c r="M167" s="150" t="s">
        <v>3</v>
      </c>
      <c r="N167" s="151" t="s">
        <v>43</v>
      </c>
      <c r="O167" s="53"/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4" t="s">
        <v>216</v>
      </c>
      <c r="AT167" s="154" t="s">
        <v>137</v>
      </c>
      <c r="AU167" s="154" t="s">
        <v>81</v>
      </c>
      <c r="AY167" s="17" t="s">
        <v>135</v>
      </c>
      <c r="BE167" s="155">
        <f>IF(N167="základní",J167,0)</f>
        <v>0</v>
      </c>
      <c r="BF167" s="155">
        <f>IF(N167="snížená",J167,0)</f>
        <v>0</v>
      </c>
      <c r="BG167" s="155">
        <f>IF(N167="zákl. přenesená",J167,0)</f>
        <v>0</v>
      </c>
      <c r="BH167" s="155">
        <f>IF(N167="sníž. přenesená",J167,0)</f>
        <v>0</v>
      </c>
      <c r="BI167" s="155">
        <f>IF(N167="nulová",J167,0)</f>
        <v>0</v>
      </c>
      <c r="BJ167" s="17" t="s">
        <v>79</v>
      </c>
      <c r="BK167" s="155">
        <f>ROUND(I167*H167,2)</f>
        <v>0</v>
      </c>
      <c r="BL167" s="17" t="s">
        <v>216</v>
      </c>
      <c r="BM167" s="154" t="s">
        <v>613</v>
      </c>
    </row>
    <row r="168" spans="1:65" s="13" customFormat="1" ht="10" x14ac:dyDescent="0.2">
      <c r="B168" s="156"/>
      <c r="D168" s="157" t="s">
        <v>144</v>
      </c>
      <c r="E168" s="158" t="s">
        <v>3</v>
      </c>
      <c r="F168" s="159" t="s">
        <v>614</v>
      </c>
      <c r="H168" s="160">
        <v>280</v>
      </c>
      <c r="I168" s="161"/>
      <c r="L168" s="156"/>
      <c r="M168" s="162"/>
      <c r="N168" s="163"/>
      <c r="O168" s="163"/>
      <c r="P168" s="163"/>
      <c r="Q168" s="163"/>
      <c r="R168" s="163"/>
      <c r="S168" s="163"/>
      <c r="T168" s="164"/>
      <c r="AT168" s="158" t="s">
        <v>144</v>
      </c>
      <c r="AU168" s="158" t="s">
        <v>81</v>
      </c>
      <c r="AV168" s="13" t="s">
        <v>81</v>
      </c>
      <c r="AW168" s="13" t="s">
        <v>34</v>
      </c>
      <c r="AX168" s="13" t="s">
        <v>79</v>
      </c>
      <c r="AY168" s="158" t="s">
        <v>135</v>
      </c>
    </row>
    <row r="169" spans="1:65" s="2" customFormat="1" ht="16.5" customHeight="1" x14ac:dyDescent="0.2">
      <c r="A169" s="32"/>
      <c r="B169" s="142"/>
      <c r="C169" s="173" t="s">
        <v>405</v>
      </c>
      <c r="D169" s="173" t="s">
        <v>201</v>
      </c>
      <c r="E169" s="174" t="s">
        <v>406</v>
      </c>
      <c r="F169" s="175" t="s">
        <v>407</v>
      </c>
      <c r="G169" s="176" t="s">
        <v>269</v>
      </c>
      <c r="H169" s="177">
        <v>0.23300000000000001</v>
      </c>
      <c r="I169" s="178"/>
      <c r="J169" s="179">
        <f>ROUND(I169*H169,2)</f>
        <v>0</v>
      </c>
      <c r="K169" s="175" t="s">
        <v>141</v>
      </c>
      <c r="L169" s="180"/>
      <c r="M169" s="181" t="s">
        <v>3</v>
      </c>
      <c r="N169" s="182" t="s">
        <v>43</v>
      </c>
      <c r="O169" s="53"/>
      <c r="P169" s="152">
        <f>O169*H169</f>
        <v>0</v>
      </c>
      <c r="Q169" s="152">
        <v>1</v>
      </c>
      <c r="R169" s="152">
        <f>Q169*H169</f>
        <v>0.23300000000000001</v>
      </c>
      <c r="S169" s="152">
        <v>0</v>
      </c>
      <c r="T169" s="153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4" t="s">
        <v>405</v>
      </c>
      <c r="AT169" s="154" t="s">
        <v>201</v>
      </c>
      <c r="AU169" s="154" t="s">
        <v>81</v>
      </c>
      <c r="AY169" s="17" t="s">
        <v>135</v>
      </c>
      <c r="BE169" s="155">
        <f>IF(N169="základní",J169,0)</f>
        <v>0</v>
      </c>
      <c r="BF169" s="155">
        <f>IF(N169="snížená",J169,0)</f>
        <v>0</v>
      </c>
      <c r="BG169" s="155">
        <f>IF(N169="zákl. přenesená",J169,0)</f>
        <v>0</v>
      </c>
      <c r="BH169" s="155">
        <f>IF(N169="sníž. přenesená",J169,0)</f>
        <v>0</v>
      </c>
      <c r="BI169" s="155">
        <f>IF(N169="nulová",J169,0)</f>
        <v>0</v>
      </c>
      <c r="BJ169" s="17" t="s">
        <v>79</v>
      </c>
      <c r="BK169" s="155">
        <f>ROUND(I169*H169,2)</f>
        <v>0</v>
      </c>
      <c r="BL169" s="17" t="s">
        <v>216</v>
      </c>
      <c r="BM169" s="154" t="s">
        <v>615</v>
      </c>
    </row>
    <row r="170" spans="1:65" s="2" customFormat="1" ht="18" x14ac:dyDescent="0.2">
      <c r="A170" s="32"/>
      <c r="B170" s="33"/>
      <c r="C170" s="32"/>
      <c r="D170" s="157" t="s">
        <v>409</v>
      </c>
      <c r="E170" s="32"/>
      <c r="F170" s="188" t="s">
        <v>410</v>
      </c>
      <c r="G170" s="32"/>
      <c r="H170" s="32"/>
      <c r="I170" s="189"/>
      <c r="J170" s="32"/>
      <c r="K170" s="32"/>
      <c r="L170" s="33"/>
      <c r="M170" s="190"/>
      <c r="N170" s="191"/>
      <c r="O170" s="53"/>
      <c r="P170" s="53"/>
      <c r="Q170" s="53"/>
      <c r="R170" s="53"/>
      <c r="S170" s="53"/>
      <c r="T170" s="54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409</v>
      </c>
      <c r="AU170" s="17" t="s">
        <v>81</v>
      </c>
    </row>
    <row r="171" spans="1:65" s="13" customFormat="1" ht="10" x14ac:dyDescent="0.2">
      <c r="B171" s="156"/>
      <c r="D171" s="157" t="s">
        <v>144</v>
      </c>
      <c r="E171" s="158" t="s">
        <v>3</v>
      </c>
      <c r="F171" s="159" t="s">
        <v>616</v>
      </c>
      <c r="H171" s="160">
        <v>0.23300000000000001</v>
      </c>
      <c r="I171" s="161"/>
      <c r="L171" s="156"/>
      <c r="M171" s="162"/>
      <c r="N171" s="163"/>
      <c r="O171" s="163"/>
      <c r="P171" s="163"/>
      <c r="Q171" s="163"/>
      <c r="R171" s="163"/>
      <c r="S171" s="163"/>
      <c r="T171" s="164"/>
      <c r="AT171" s="158" t="s">
        <v>144</v>
      </c>
      <c r="AU171" s="158" t="s">
        <v>81</v>
      </c>
      <c r="AV171" s="13" t="s">
        <v>81</v>
      </c>
      <c r="AW171" s="13" t="s">
        <v>34</v>
      </c>
      <c r="AX171" s="13" t="s">
        <v>79</v>
      </c>
      <c r="AY171" s="158" t="s">
        <v>135</v>
      </c>
    </row>
    <row r="172" spans="1:65" s="2" customFormat="1" ht="24" x14ac:dyDescent="0.2">
      <c r="A172" s="32"/>
      <c r="B172" s="142"/>
      <c r="C172" s="173" t="s">
        <v>412</v>
      </c>
      <c r="D172" s="173" t="s">
        <v>201</v>
      </c>
      <c r="E172" s="174" t="s">
        <v>413</v>
      </c>
      <c r="F172" s="175" t="s">
        <v>414</v>
      </c>
      <c r="G172" s="176" t="s">
        <v>243</v>
      </c>
      <c r="H172" s="177">
        <v>15.4</v>
      </c>
      <c r="I172" s="178"/>
      <c r="J172" s="179">
        <f>ROUND(I172*H172,2)</f>
        <v>0</v>
      </c>
      <c r="K172" s="175" t="s">
        <v>141</v>
      </c>
      <c r="L172" s="180"/>
      <c r="M172" s="181" t="s">
        <v>3</v>
      </c>
      <c r="N172" s="182" t="s">
        <v>43</v>
      </c>
      <c r="O172" s="53"/>
      <c r="P172" s="152">
        <f>O172*H172</f>
        <v>0</v>
      </c>
      <c r="Q172" s="152">
        <v>3.0799999999999998E-3</v>
      </c>
      <c r="R172" s="152">
        <f>Q172*H172</f>
        <v>4.7432000000000002E-2</v>
      </c>
      <c r="S172" s="152">
        <v>0</v>
      </c>
      <c r="T172" s="153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4" t="s">
        <v>405</v>
      </c>
      <c r="AT172" s="154" t="s">
        <v>201</v>
      </c>
      <c r="AU172" s="154" t="s">
        <v>81</v>
      </c>
      <c r="AY172" s="17" t="s">
        <v>135</v>
      </c>
      <c r="BE172" s="155">
        <f>IF(N172="základní",J172,0)</f>
        <v>0</v>
      </c>
      <c r="BF172" s="155">
        <f>IF(N172="snížená",J172,0)</f>
        <v>0</v>
      </c>
      <c r="BG172" s="155">
        <f>IF(N172="zákl. přenesená",J172,0)</f>
        <v>0</v>
      </c>
      <c r="BH172" s="155">
        <f>IF(N172="sníž. přenesená",J172,0)</f>
        <v>0</v>
      </c>
      <c r="BI172" s="155">
        <f>IF(N172="nulová",J172,0)</f>
        <v>0</v>
      </c>
      <c r="BJ172" s="17" t="s">
        <v>79</v>
      </c>
      <c r="BK172" s="155">
        <f>ROUND(I172*H172,2)</f>
        <v>0</v>
      </c>
      <c r="BL172" s="17" t="s">
        <v>216</v>
      </c>
      <c r="BM172" s="154" t="s">
        <v>617</v>
      </c>
    </row>
    <row r="173" spans="1:65" s="13" customFormat="1" ht="10" x14ac:dyDescent="0.2">
      <c r="B173" s="156"/>
      <c r="D173" s="157" t="s">
        <v>144</v>
      </c>
      <c r="E173" s="158" t="s">
        <v>3</v>
      </c>
      <c r="F173" s="159" t="s">
        <v>618</v>
      </c>
      <c r="H173" s="160">
        <v>15.4</v>
      </c>
      <c r="I173" s="161"/>
      <c r="L173" s="156"/>
      <c r="M173" s="162"/>
      <c r="N173" s="163"/>
      <c r="O173" s="163"/>
      <c r="P173" s="163"/>
      <c r="Q173" s="163"/>
      <c r="R173" s="163"/>
      <c r="S173" s="163"/>
      <c r="T173" s="164"/>
      <c r="AT173" s="158" t="s">
        <v>144</v>
      </c>
      <c r="AU173" s="158" t="s">
        <v>81</v>
      </c>
      <c r="AV173" s="13" t="s">
        <v>81</v>
      </c>
      <c r="AW173" s="13" t="s">
        <v>34</v>
      </c>
      <c r="AX173" s="13" t="s">
        <v>79</v>
      </c>
      <c r="AY173" s="158" t="s">
        <v>135</v>
      </c>
    </row>
    <row r="174" spans="1:65" s="2" customFormat="1" ht="23" x14ac:dyDescent="0.2">
      <c r="A174" s="32"/>
      <c r="B174" s="142"/>
      <c r="C174" s="143" t="s">
        <v>417</v>
      </c>
      <c r="D174" s="143" t="s">
        <v>137</v>
      </c>
      <c r="E174" s="144" t="s">
        <v>418</v>
      </c>
      <c r="F174" s="145" t="s">
        <v>419</v>
      </c>
      <c r="G174" s="146" t="s">
        <v>204</v>
      </c>
      <c r="H174" s="147">
        <v>168</v>
      </c>
      <c r="I174" s="148"/>
      <c r="J174" s="149">
        <f>ROUND(I174*H174,2)</f>
        <v>0</v>
      </c>
      <c r="K174" s="145" t="s">
        <v>141</v>
      </c>
      <c r="L174" s="33"/>
      <c r="M174" s="150" t="s">
        <v>3</v>
      </c>
      <c r="N174" s="151" t="s">
        <v>43</v>
      </c>
      <c r="O174" s="53"/>
      <c r="P174" s="152">
        <f>O174*H174</f>
        <v>0</v>
      </c>
      <c r="Q174" s="152">
        <v>5.0000000000000002E-5</v>
      </c>
      <c r="R174" s="152">
        <f>Q174*H174</f>
        <v>8.4000000000000012E-3</v>
      </c>
      <c r="S174" s="152">
        <v>0</v>
      </c>
      <c r="T174" s="153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4" t="s">
        <v>216</v>
      </c>
      <c r="AT174" s="154" t="s">
        <v>137</v>
      </c>
      <c r="AU174" s="154" t="s">
        <v>81</v>
      </c>
      <c r="AY174" s="17" t="s">
        <v>135</v>
      </c>
      <c r="BE174" s="155">
        <f>IF(N174="základní",J174,0)</f>
        <v>0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17" t="s">
        <v>79</v>
      </c>
      <c r="BK174" s="155">
        <f>ROUND(I174*H174,2)</f>
        <v>0</v>
      </c>
      <c r="BL174" s="17" t="s">
        <v>216</v>
      </c>
      <c r="BM174" s="154" t="s">
        <v>619</v>
      </c>
    </row>
    <row r="175" spans="1:65" s="13" customFormat="1" ht="10" x14ac:dyDescent="0.2">
      <c r="B175" s="156"/>
      <c r="D175" s="157" t="s">
        <v>144</v>
      </c>
      <c r="E175" s="158" t="s">
        <v>3</v>
      </c>
      <c r="F175" s="159" t="s">
        <v>620</v>
      </c>
      <c r="H175" s="160">
        <v>168</v>
      </c>
      <c r="I175" s="161"/>
      <c r="L175" s="156"/>
      <c r="M175" s="162"/>
      <c r="N175" s="163"/>
      <c r="O175" s="163"/>
      <c r="P175" s="163"/>
      <c r="Q175" s="163"/>
      <c r="R175" s="163"/>
      <c r="S175" s="163"/>
      <c r="T175" s="164"/>
      <c r="AT175" s="158" t="s">
        <v>144</v>
      </c>
      <c r="AU175" s="158" t="s">
        <v>81</v>
      </c>
      <c r="AV175" s="13" t="s">
        <v>81</v>
      </c>
      <c r="AW175" s="13" t="s">
        <v>34</v>
      </c>
      <c r="AX175" s="13" t="s">
        <v>79</v>
      </c>
      <c r="AY175" s="158" t="s">
        <v>135</v>
      </c>
    </row>
    <row r="176" spans="1:65" s="2" customFormat="1" ht="24" x14ac:dyDescent="0.2">
      <c r="A176" s="32"/>
      <c r="B176" s="142"/>
      <c r="C176" s="173" t="s">
        <v>422</v>
      </c>
      <c r="D176" s="173" t="s">
        <v>201</v>
      </c>
      <c r="E176" s="174" t="s">
        <v>423</v>
      </c>
      <c r="F176" s="175" t="s">
        <v>424</v>
      </c>
      <c r="G176" s="176" t="s">
        <v>299</v>
      </c>
      <c r="H176" s="177">
        <v>3</v>
      </c>
      <c r="I176" s="178"/>
      <c r="J176" s="179">
        <f>ROUND(I176*H176,2)</f>
        <v>0</v>
      </c>
      <c r="K176" s="175" t="s">
        <v>141</v>
      </c>
      <c r="L176" s="180"/>
      <c r="M176" s="181" t="s">
        <v>3</v>
      </c>
      <c r="N176" s="182" t="s">
        <v>43</v>
      </c>
      <c r="O176" s="53"/>
      <c r="P176" s="152">
        <f>O176*H176</f>
        <v>0</v>
      </c>
      <c r="Q176" s="152">
        <v>0.04</v>
      </c>
      <c r="R176" s="152">
        <f>Q176*H176</f>
        <v>0.12</v>
      </c>
      <c r="S176" s="152">
        <v>0</v>
      </c>
      <c r="T176" s="153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4" t="s">
        <v>405</v>
      </c>
      <c r="AT176" s="154" t="s">
        <v>201</v>
      </c>
      <c r="AU176" s="154" t="s">
        <v>81</v>
      </c>
      <c r="AY176" s="17" t="s">
        <v>135</v>
      </c>
      <c r="BE176" s="155">
        <f>IF(N176="základní",J176,0)</f>
        <v>0</v>
      </c>
      <c r="BF176" s="155">
        <f>IF(N176="snížená",J176,0)</f>
        <v>0</v>
      </c>
      <c r="BG176" s="155">
        <f>IF(N176="zákl. přenesená",J176,0)</f>
        <v>0</v>
      </c>
      <c r="BH176" s="155">
        <f>IF(N176="sníž. přenesená",J176,0)</f>
        <v>0</v>
      </c>
      <c r="BI176" s="155">
        <f>IF(N176="nulová",J176,0)</f>
        <v>0</v>
      </c>
      <c r="BJ176" s="17" t="s">
        <v>79</v>
      </c>
      <c r="BK176" s="155">
        <f>ROUND(I176*H176,2)</f>
        <v>0</v>
      </c>
      <c r="BL176" s="17" t="s">
        <v>216</v>
      </c>
      <c r="BM176" s="154" t="s">
        <v>621</v>
      </c>
    </row>
    <row r="177" spans="1:65" s="2" customFormat="1" ht="24" x14ac:dyDescent="0.2">
      <c r="A177" s="32"/>
      <c r="B177" s="142"/>
      <c r="C177" s="173" t="s">
        <v>426</v>
      </c>
      <c r="D177" s="173" t="s">
        <v>201</v>
      </c>
      <c r="E177" s="174" t="s">
        <v>622</v>
      </c>
      <c r="F177" s="175" t="s">
        <v>623</v>
      </c>
      <c r="G177" s="176" t="s">
        <v>299</v>
      </c>
      <c r="H177" s="177">
        <v>1</v>
      </c>
      <c r="I177" s="178"/>
      <c r="J177" s="179">
        <f>ROUND(I177*H177,2)</f>
        <v>0</v>
      </c>
      <c r="K177" s="175" t="s">
        <v>141</v>
      </c>
      <c r="L177" s="180"/>
      <c r="M177" s="181" t="s">
        <v>3</v>
      </c>
      <c r="N177" s="182" t="s">
        <v>43</v>
      </c>
      <c r="O177" s="53"/>
      <c r="P177" s="152">
        <f>O177*H177</f>
        <v>0</v>
      </c>
      <c r="Q177" s="152">
        <v>4.8000000000000001E-2</v>
      </c>
      <c r="R177" s="152">
        <f>Q177*H177</f>
        <v>4.8000000000000001E-2</v>
      </c>
      <c r="S177" s="152">
        <v>0</v>
      </c>
      <c r="T177" s="153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4" t="s">
        <v>405</v>
      </c>
      <c r="AT177" s="154" t="s">
        <v>201</v>
      </c>
      <c r="AU177" s="154" t="s">
        <v>81</v>
      </c>
      <c r="AY177" s="17" t="s">
        <v>135</v>
      </c>
      <c r="BE177" s="155">
        <f>IF(N177="základní",J177,0)</f>
        <v>0</v>
      </c>
      <c r="BF177" s="155">
        <f>IF(N177="snížená",J177,0)</f>
        <v>0</v>
      </c>
      <c r="BG177" s="155">
        <f>IF(N177="zákl. přenesená",J177,0)</f>
        <v>0</v>
      </c>
      <c r="BH177" s="155">
        <f>IF(N177="sníž. přenesená",J177,0)</f>
        <v>0</v>
      </c>
      <c r="BI177" s="155">
        <f>IF(N177="nulová",J177,0)</f>
        <v>0</v>
      </c>
      <c r="BJ177" s="17" t="s">
        <v>79</v>
      </c>
      <c r="BK177" s="155">
        <f>ROUND(I177*H177,2)</f>
        <v>0</v>
      </c>
      <c r="BL177" s="17" t="s">
        <v>216</v>
      </c>
      <c r="BM177" s="154" t="s">
        <v>624</v>
      </c>
    </row>
    <row r="178" spans="1:65" s="2" customFormat="1" ht="44.25" customHeight="1" x14ac:dyDescent="0.2">
      <c r="A178" s="32"/>
      <c r="B178" s="142"/>
      <c r="C178" s="143" t="s">
        <v>430</v>
      </c>
      <c r="D178" s="143" t="s">
        <v>137</v>
      </c>
      <c r="E178" s="144" t="s">
        <v>431</v>
      </c>
      <c r="F178" s="145" t="s">
        <v>432</v>
      </c>
      <c r="G178" s="146" t="s">
        <v>269</v>
      </c>
      <c r="H178" s="147">
        <v>0.45700000000000002</v>
      </c>
      <c r="I178" s="148"/>
      <c r="J178" s="149">
        <f>ROUND(I178*H178,2)</f>
        <v>0</v>
      </c>
      <c r="K178" s="145" t="s">
        <v>141</v>
      </c>
      <c r="L178" s="33"/>
      <c r="M178" s="183" t="s">
        <v>3</v>
      </c>
      <c r="N178" s="184" t="s">
        <v>43</v>
      </c>
      <c r="O178" s="185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7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4" t="s">
        <v>216</v>
      </c>
      <c r="AT178" s="154" t="s">
        <v>137</v>
      </c>
      <c r="AU178" s="154" t="s">
        <v>81</v>
      </c>
      <c r="AY178" s="17" t="s">
        <v>135</v>
      </c>
      <c r="BE178" s="155">
        <f>IF(N178="základní",J178,0)</f>
        <v>0</v>
      </c>
      <c r="BF178" s="155">
        <f>IF(N178="snížená",J178,0)</f>
        <v>0</v>
      </c>
      <c r="BG178" s="155">
        <f>IF(N178="zákl. přenesená",J178,0)</f>
        <v>0</v>
      </c>
      <c r="BH178" s="155">
        <f>IF(N178="sníž. přenesená",J178,0)</f>
        <v>0</v>
      </c>
      <c r="BI178" s="155">
        <f>IF(N178="nulová",J178,0)</f>
        <v>0</v>
      </c>
      <c r="BJ178" s="17" t="s">
        <v>79</v>
      </c>
      <c r="BK178" s="155">
        <f>ROUND(I178*H178,2)</f>
        <v>0</v>
      </c>
      <c r="BL178" s="17" t="s">
        <v>216</v>
      </c>
      <c r="BM178" s="154" t="s">
        <v>625</v>
      </c>
    </row>
    <row r="179" spans="1:65" s="2" customFormat="1" ht="7" customHeight="1" x14ac:dyDescent="0.2">
      <c r="A179" s="32"/>
      <c r="B179" s="42"/>
      <c r="C179" s="43"/>
      <c r="D179" s="43"/>
      <c r="E179" s="43"/>
      <c r="F179" s="43"/>
      <c r="G179" s="43"/>
      <c r="H179" s="43"/>
      <c r="I179" s="43"/>
      <c r="J179" s="43"/>
      <c r="K179" s="43"/>
      <c r="L179" s="33"/>
      <c r="M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</row>
  </sheetData>
  <autoFilter ref="C93:K178" xr:uid="{00000000-0009-0000-0000-000006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35"/>
  <sheetViews>
    <sheetView showGridLines="0" workbookViewId="0"/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300" t="s">
        <v>6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7" t="s">
        <v>101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5" customHeight="1" x14ac:dyDescent="0.2">
      <c r="B4" s="20"/>
      <c r="D4" s="21" t="s">
        <v>105</v>
      </c>
      <c r="L4" s="20"/>
      <c r="M4" s="93" t="s">
        <v>11</v>
      </c>
      <c r="AT4" s="17" t="s">
        <v>4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26.25" customHeight="1" x14ac:dyDescent="0.2">
      <c r="B7" s="20"/>
      <c r="E7" s="315" t="str">
        <f>'Rekapitulace stavby'!K6</f>
        <v>Vodní nádrže Jermalské rybníky „ Horní a dolní rybník na p.č. 1906 a 1907 v k.ú. Kaplice</v>
      </c>
      <c r="F7" s="316"/>
      <c r="G7" s="316"/>
      <c r="H7" s="316"/>
      <c r="L7" s="20"/>
    </row>
    <row r="8" spans="1:46" s="1" customFormat="1" ht="12" customHeight="1" x14ac:dyDescent="0.2">
      <c r="B8" s="20"/>
      <c r="D8" s="27" t="s">
        <v>106</v>
      </c>
      <c r="L8" s="20"/>
    </row>
    <row r="9" spans="1:46" s="2" customFormat="1" ht="16.5" customHeight="1" x14ac:dyDescent="0.2">
      <c r="A9" s="32"/>
      <c r="B9" s="33"/>
      <c r="C9" s="32"/>
      <c r="D9" s="32"/>
      <c r="E9" s="315" t="s">
        <v>514</v>
      </c>
      <c r="F9" s="317"/>
      <c r="G9" s="317"/>
      <c r="H9" s="317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108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78" t="s">
        <v>434</v>
      </c>
      <c r="F11" s="317"/>
      <c r="G11" s="317"/>
      <c r="H11" s="317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0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20</v>
      </c>
      <c r="G13" s="32"/>
      <c r="H13" s="32"/>
      <c r="I13" s="27" t="s">
        <v>21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22</v>
      </c>
      <c r="E14" s="32"/>
      <c r="F14" s="25" t="s">
        <v>23</v>
      </c>
      <c r="G14" s="32"/>
      <c r="H14" s="32"/>
      <c r="I14" s="27" t="s">
        <v>24</v>
      </c>
      <c r="J14" s="50" t="str">
        <f>'Rekapitulace stavby'!AN8</f>
        <v>8. 4. 2021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75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26</v>
      </c>
      <c r="E16" s="32"/>
      <c r="F16" s="32"/>
      <c r="G16" s="32"/>
      <c r="H16" s="32"/>
      <c r="I16" s="27" t="s">
        <v>27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29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30</v>
      </c>
      <c r="E19" s="32"/>
      <c r="F19" s="32"/>
      <c r="G19" s="32"/>
      <c r="H19" s="32"/>
      <c r="I19" s="27" t="s">
        <v>27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18" t="str">
        <f>'Rekapitulace stavby'!E14</f>
        <v>Vyplň údaj</v>
      </c>
      <c r="F20" s="284"/>
      <c r="G20" s="284"/>
      <c r="H20" s="284"/>
      <c r="I20" s="27" t="s">
        <v>29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32</v>
      </c>
      <c r="E22" s="32"/>
      <c r="F22" s="32"/>
      <c r="G22" s="32"/>
      <c r="H22" s="32"/>
      <c r="I22" s="27" t="s">
        <v>27</v>
      </c>
      <c r="J22" s="25" t="s">
        <v>3</v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33</v>
      </c>
      <c r="F23" s="32"/>
      <c r="G23" s="32"/>
      <c r="H23" s="32"/>
      <c r="I23" s="27" t="s">
        <v>29</v>
      </c>
      <c r="J23" s="25" t="s">
        <v>3</v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35</v>
      </c>
      <c r="E25" s="32"/>
      <c r="F25" s="32"/>
      <c r="G25" s="32"/>
      <c r="H25" s="32"/>
      <c r="I25" s="27" t="s">
        <v>27</v>
      </c>
      <c r="J25" s="25" t="str">
        <f>IF('Rekapitulace stavby'!AN19="","",'Rekapitulace stavby'!AN19)</f>
        <v/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29</v>
      </c>
      <c r="J26" s="25" t="str">
        <f>IF('Rekapitulace stavby'!AN20="","",'Rekapitulace stavby'!AN20)</f>
        <v/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36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71.25" customHeight="1" x14ac:dyDescent="0.2">
      <c r="A29" s="95"/>
      <c r="B29" s="96"/>
      <c r="C29" s="95"/>
      <c r="D29" s="95"/>
      <c r="E29" s="289" t="s">
        <v>110</v>
      </c>
      <c r="F29" s="289"/>
      <c r="G29" s="289"/>
      <c r="H29" s="289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98" t="s">
        <v>38</v>
      </c>
      <c r="E32" s="32"/>
      <c r="F32" s="32"/>
      <c r="G32" s="32"/>
      <c r="H32" s="32"/>
      <c r="I32" s="32"/>
      <c r="J32" s="66">
        <f>ROUND(J91, 2)</f>
        <v>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 x14ac:dyDescent="0.2">
      <c r="A34" s="32"/>
      <c r="B34" s="33"/>
      <c r="C34" s="32"/>
      <c r="D34" s="32"/>
      <c r="E34" s="32"/>
      <c r="F34" s="36" t="s">
        <v>40</v>
      </c>
      <c r="G34" s="32"/>
      <c r="H34" s="32"/>
      <c r="I34" s="36" t="s">
        <v>39</v>
      </c>
      <c r="J34" s="36" t="s">
        <v>41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 x14ac:dyDescent="0.2">
      <c r="A35" s="32"/>
      <c r="B35" s="33"/>
      <c r="C35" s="32"/>
      <c r="D35" s="99" t="s">
        <v>42</v>
      </c>
      <c r="E35" s="27" t="s">
        <v>43</v>
      </c>
      <c r="F35" s="100">
        <f>ROUND((SUM(BE91:BE134)),  2)</f>
        <v>0</v>
      </c>
      <c r="G35" s="32"/>
      <c r="H35" s="32"/>
      <c r="I35" s="101">
        <v>0.21</v>
      </c>
      <c r="J35" s="100">
        <f>ROUND(((SUM(BE91:BE134))*I35),  2)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 x14ac:dyDescent="0.2">
      <c r="A36" s="32"/>
      <c r="B36" s="33"/>
      <c r="C36" s="32"/>
      <c r="D36" s="32"/>
      <c r="E36" s="27" t="s">
        <v>44</v>
      </c>
      <c r="F36" s="100">
        <f>ROUND((SUM(BF91:BF134)),  2)</f>
        <v>0</v>
      </c>
      <c r="G36" s="32"/>
      <c r="H36" s="32"/>
      <c r="I36" s="101">
        <v>0.15</v>
      </c>
      <c r="J36" s="100">
        <f>ROUND(((SUM(BF91:BF134))*I36),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3"/>
      <c r="C37" s="32"/>
      <c r="D37" s="32"/>
      <c r="E37" s="27" t="s">
        <v>45</v>
      </c>
      <c r="F37" s="100">
        <f>ROUND((SUM(BG91:BG134)),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 x14ac:dyDescent="0.2">
      <c r="A38" s="32"/>
      <c r="B38" s="33"/>
      <c r="C38" s="32"/>
      <c r="D38" s="32"/>
      <c r="E38" s="27" t="s">
        <v>46</v>
      </c>
      <c r="F38" s="100">
        <f>ROUND((SUM(BH91:BH134)),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 x14ac:dyDescent="0.2">
      <c r="A39" s="32"/>
      <c r="B39" s="33"/>
      <c r="C39" s="32"/>
      <c r="D39" s="32"/>
      <c r="E39" s="27" t="s">
        <v>47</v>
      </c>
      <c r="F39" s="100">
        <f>ROUND((SUM(BI91:BI134)),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2"/>
      <c r="D41" s="103" t="s">
        <v>48</v>
      </c>
      <c r="E41" s="55"/>
      <c r="F41" s="55"/>
      <c r="G41" s="104" t="s">
        <v>49</v>
      </c>
      <c r="H41" s="105" t="s">
        <v>50</v>
      </c>
      <c r="I41" s="55"/>
      <c r="J41" s="106">
        <f>SUM(J32:J39)</f>
        <v>0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 x14ac:dyDescent="0.2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customHeight="1" x14ac:dyDescent="0.2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customHeight="1" x14ac:dyDescent="0.2">
      <c r="A47" s="32"/>
      <c r="B47" s="33"/>
      <c r="C47" s="21" t="s">
        <v>111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customHeight="1" x14ac:dyDescent="0.2">
      <c r="A50" s="32"/>
      <c r="B50" s="33"/>
      <c r="C50" s="32"/>
      <c r="D50" s="32"/>
      <c r="E50" s="315" t="str">
        <f>E7</f>
        <v>Vodní nádrže Jermalské rybníky „ Horní a dolní rybník na p.č. 1906 a 1907 v k.ú. Kaplice</v>
      </c>
      <c r="F50" s="316"/>
      <c r="G50" s="316"/>
      <c r="H50" s="316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106</v>
      </c>
      <c r="L51" s="20"/>
    </row>
    <row r="52" spans="1:47" s="2" customFormat="1" ht="16.5" customHeight="1" x14ac:dyDescent="0.2">
      <c r="A52" s="32"/>
      <c r="B52" s="33"/>
      <c r="C52" s="32"/>
      <c r="D52" s="32"/>
      <c r="E52" s="315" t="s">
        <v>514</v>
      </c>
      <c r="F52" s="317"/>
      <c r="G52" s="317"/>
      <c r="H52" s="317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108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78" t="str">
        <f>E11</f>
        <v>03 - Bezpečnostní přeliv</v>
      </c>
      <c r="F54" s="317"/>
      <c r="G54" s="317"/>
      <c r="H54" s="317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customHeight="1" x14ac:dyDescent="0.2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22</v>
      </c>
      <c r="D56" s="32"/>
      <c r="E56" s="32"/>
      <c r="F56" s="25" t="str">
        <f>F14</f>
        <v>k.ú. Kaplice</v>
      </c>
      <c r="G56" s="32"/>
      <c r="H56" s="32"/>
      <c r="I56" s="27" t="s">
        <v>24</v>
      </c>
      <c r="J56" s="50" t="str">
        <f>IF(J14="","",J14)</f>
        <v>8. 4. 2021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customHeight="1" x14ac:dyDescent="0.2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65" customHeight="1" x14ac:dyDescent="0.2">
      <c r="A58" s="32"/>
      <c r="B58" s="33"/>
      <c r="C58" s="27" t="s">
        <v>26</v>
      </c>
      <c r="D58" s="32"/>
      <c r="E58" s="32"/>
      <c r="F58" s="25" t="str">
        <f>E17</f>
        <v xml:space="preserve"> </v>
      </c>
      <c r="G58" s="32"/>
      <c r="H58" s="32"/>
      <c r="I58" s="27" t="s">
        <v>32</v>
      </c>
      <c r="J58" s="30" t="str">
        <f>E23</f>
        <v>Ing. Martina Hřebeková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15" customHeight="1" x14ac:dyDescent="0.2">
      <c r="A59" s="32"/>
      <c r="B59" s="33"/>
      <c r="C59" s="27" t="s">
        <v>30</v>
      </c>
      <c r="D59" s="32"/>
      <c r="E59" s="32"/>
      <c r="F59" s="25" t="str">
        <f>IF(E20="","",E20)</f>
        <v>Vyplň údaj</v>
      </c>
      <c r="G59" s="32"/>
      <c r="H59" s="32"/>
      <c r="I59" s="27" t="s">
        <v>35</v>
      </c>
      <c r="J59" s="30" t="str">
        <f>E26</f>
        <v xml:space="preserve"> 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25" customHeight="1" x14ac:dyDescent="0.2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08" t="s">
        <v>112</v>
      </c>
      <c r="D61" s="102"/>
      <c r="E61" s="102"/>
      <c r="F61" s="102"/>
      <c r="G61" s="102"/>
      <c r="H61" s="102"/>
      <c r="I61" s="102"/>
      <c r="J61" s="109" t="s">
        <v>113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25" customHeight="1" x14ac:dyDescent="0.2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75" customHeight="1" x14ac:dyDescent="0.2">
      <c r="A63" s="32"/>
      <c r="B63" s="33"/>
      <c r="C63" s="110" t="s">
        <v>70</v>
      </c>
      <c r="D63" s="32"/>
      <c r="E63" s="32"/>
      <c r="F63" s="32"/>
      <c r="G63" s="32"/>
      <c r="H63" s="32"/>
      <c r="I63" s="32"/>
      <c r="J63" s="66">
        <f>J91</f>
        <v>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114</v>
      </c>
    </row>
    <row r="64" spans="1:47" s="9" customFormat="1" ht="25" customHeight="1" x14ac:dyDescent="0.2">
      <c r="B64" s="111"/>
      <c r="D64" s="112" t="s">
        <v>115</v>
      </c>
      <c r="E64" s="113"/>
      <c r="F64" s="113"/>
      <c r="G64" s="113"/>
      <c r="H64" s="113"/>
      <c r="I64" s="113"/>
      <c r="J64" s="114">
        <f>J92</f>
        <v>0</v>
      </c>
      <c r="L64" s="111"/>
    </row>
    <row r="65" spans="1:31" s="10" customFormat="1" ht="19.899999999999999" customHeight="1" x14ac:dyDescent="0.2">
      <c r="B65" s="115"/>
      <c r="D65" s="116" t="s">
        <v>116</v>
      </c>
      <c r="E65" s="117"/>
      <c r="F65" s="117"/>
      <c r="G65" s="117"/>
      <c r="H65" s="117"/>
      <c r="I65" s="117"/>
      <c r="J65" s="118">
        <f>J93</f>
        <v>0</v>
      </c>
      <c r="L65" s="115"/>
    </row>
    <row r="66" spans="1:31" s="10" customFormat="1" ht="19.899999999999999" customHeight="1" x14ac:dyDescent="0.2">
      <c r="B66" s="115"/>
      <c r="D66" s="116" t="s">
        <v>117</v>
      </c>
      <c r="E66" s="117"/>
      <c r="F66" s="117"/>
      <c r="G66" s="117"/>
      <c r="H66" s="117"/>
      <c r="I66" s="117"/>
      <c r="J66" s="118">
        <f>J102</f>
        <v>0</v>
      </c>
      <c r="L66" s="115"/>
    </row>
    <row r="67" spans="1:31" s="10" customFormat="1" ht="19.899999999999999" customHeight="1" x14ac:dyDescent="0.2">
      <c r="B67" s="115"/>
      <c r="D67" s="116" t="s">
        <v>272</v>
      </c>
      <c r="E67" s="117"/>
      <c r="F67" s="117"/>
      <c r="G67" s="117"/>
      <c r="H67" s="117"/>
      <c r="I67" s="117"/>
      <c r="J67" s="118">
        <f>J107</f>
        <v>0</v>
      </c>
      <c r="L67" s="115"/>
    </row>
    <row r="68" spans="1:31" s="10" customFormat="1" ht="19.899999999999999" customHeight="1" x14ac:dyDescent="0.2">
      <c r="B68" s="115"/>
      <c r="D68" s="116" t="s">
        <v>118</v>
      </c>
      <c r="E68" s="117"/>
      <c r="F68" s="117"/>
      <c r="G68" s="117"/>
      <c r="H68" s="117"/>
      <c r="I68" s="117"/>
      <c r="J68" s="118">
        <f>J124</f>
        <v>0</v>
      </c>
      <c r="L68" s="115"/>
    </row>
    <row r="69" spans="1:31" s="10" customFormat="1" ht="19.899999999999999" customHeight="1" x14ac:dyDescent="0.2">
      <c r="B69" s="115"/>
      <c r="D69" s="116" t="s">
        <v>119</v>
      </c>
      <c r="E69" s="117"/>
      <c r="F69" s="117"/>
      <c r="G69" s="117"/>
      <c r="H69" s="117"/>
      <c r="I69" s="117"/>
      <c r="J69" s="118">
        <f>J133</f>
        <v>0</v>
      </c>
      <c r="L69" s="115"/>
    </row>
    <row r="70" spans="1:31" s="2" customFormat="1" ht="21.75" customHeight="1" x14ac:dyDescent="0.2">
      <c r="A70" s="32"/>
      <c r="B70" s="33"/>
      <c r="C70" s="32"/>
      <c r="D70" s="32"/>
      <c r="E70" s="32"/>
      <c r="F70" s="32"/>
      <c r="G70" s="32"/>
      <c r="H70" s="32"/>
      <c r="I70" s="32"/>
      <c r="J70" s="32"/>
      <c r="K70" s="32"/>
      <c r="L70" s="9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7" customHeight="1" x14ac:dyDescent="0.2">
      <c r="A71" s="32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9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5" spans="1:31" s="2" customFormat="1" ht="7" customHeight="1" x14ac:dyDescent="0.2">
      <c r="A75" s="32"/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9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5" customHeight="1" x14ac:dyDescent="0.2">
      <c r="A76" s="32"/>
      <c r="B76" s="33"/>
      <c r="C76" s="21" t="s">
        <v>120</v>
      </c>
      <c r="D76" s="32"/>
      <c r="E76" s="32"/>
      <c r="F76" s="32"/>
      <c r="G76" s="32"/>
      <c r="H76" s="32"/>
      <c r="I76" s="32"/>
      <c r="J76" s="32"/>
      <c r="K76" s="32"/>
      <c r="L76" s="9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7" customHeight="1" x14ac:dyDescent="0.2">
      <c r="A77" s="32"/>
      <c r="B77" s="33"/>
      <c r="C77" s="32"/>
      <c r="D77" s="32"/>
      <c r="E77" s="32"/>
      <c r="F77" s="32"/>
      <c r="G77" s="32"/>
      <c r="H77" s="32"/>
      <c r="I77" s="32"/>
      <c r="J77" s="32"/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 x14ac:dyDescent="0.2">
      <c r="A78" s="32"/>
      <c r="B78" s="33"/>
      <c r="C78" s="27" t="s">
        <v>17</v>
      </c>
      <c r="D78" s="32"/>
      <c r="E78" s="32"/>
      <c r="F78" s="32"/>
      <c r="G78" s="32"/>
      <c r="H78" s="32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6.25" customHeight="1" x14ac:dyDescent="0.2">
      <c r="A79" s="32"/>
      <c r="B79" s="33"/>
      <c r="C79" s="32"/>
      <c r="D79" s="32"/>
      <c r="E79" s="315" t="str">
        <f>E7</f>
        <v>Vodní nádrže Jermalské rybníky „ Horní a dolní rybník na p.č. 1906 a 1907 v k.ú. Kaplice</v>
      </c>
      <c r="F79" s="316"/>
      <c r="G79" s="316"/>
      <c r="H79" s="316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" customFormat="1" ht="12" customHeight="1" x14ac:dyDescent="0.2">
      <c r="B80" s="20"/>
      <c r="C80" s="27" t="s">
        <v>106</v>
      </c>
      <c r="L80" s="20"/>
    </row>
    <row r="81" spans="1:65" s="2" customFormat="1" ht="16.5" customHeight="1" x14ac:dyDescent="0.2">
      <c r="A81" s="32"/>
      <c r="B81" s="33"/>
      <c r="C81" s="32"/>
      <c r="D81" s="32"/>
      <c r="E81" s="315" t="s">
        <v>514</v>
      </c>
      <c r="F81" s="317"/>
      <c r="G81" s="317"/>
      <c r="H81" s="317"/>
      <c r="I81" s="32"/>
      <c r="J81" s="32"/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 x14ac:dyDescent="0.2">
      <c r="A82" s="32"/>
      <c r="B82" s="33"/>
      <c r="C82" s="27" t="s">
        <v>108</v>
      </c>
      <c r="D82" s="32"/>
      <c r="E82" s="32"/>
      <c r="F82" s="32"/>
      <c r="G82" s="32"/>
      <c r="H82" s="32"/>
      <c r="I82" s="32"/>
      <c r="J82" s="32"/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6.5" customHeight="1" x14ac:dyDescent="0.2">
      <c r="A83" s="32"/>
      <c r="B83" s="33"/>
      <c r="C83" s="32"/>
      <c r="D83" s="32"/>
      <c r="E83" s="278" t="str">
        <f>E11</f>
        <v>03 - Bezpečnostní přeliv</v>
      </c>
      <c r="F83" s="317"/>
      <c r="G83" s="317"/>
      <c r="H83" s="317"/>
      <c r="I83" s="32"/>
      <c r="J83" s="32"/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7" customHeight="1" x14ac:dyDescent="0.2">
      <c r="A84" s="32"/>
      <c r="B84" s="33"/>
      <c r="C84" s="32"/>
      <c r="D84" s="32"/>
      <c r="E84" s="32"/>
      <c r="F84" s="32"/>
      <c r="G84" s="32"/>
      <c r="H84" s="32"/>
      <c r="I84" s="32"/>
      <c r="J84" s="32"/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2" customHeight="1" x14ac:dyDescent="0.2">
      <c r="A85" s="32"/>
      <c r="B85" s="33"/>
      <c r="C85" s="27" t="s">
        <v>22</v>
      </c>
      <c r="D85" s="32"/>
      <c r="E85" s="32"/>
      <c r="F85" s="25" t="str">
        <f>F14</f>
        <v>k.ú. Kaplice</v>
      </c>
      <c r="G85" s="32"/>
      <c r="H85" s="32"/>
      <c r="I85" s="27" t="s">
        <v>24</v>
      </c>
      <c r="J85" s="50" t="str">
        <f>IF(J14="","",J14)</f>
        <v>8. 4. 2021</v>
      </c>
      <c r="K85" s="32"/>
      <c r="L85" s="9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7" customHeight="1" x14ac:dyDescent="0.2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94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25.65" customHeight="1" x14ac:dyDescent="0.2">
      <c r="A87" s="32"/>
      <c r="B87" s="33"/>
      <c r="C87" s="27" t="s">
        <v>26</v>
      </c>
      <c r="D87" s="32"/>
      <c r="E87" s="32"/>
      <c r="F87" s="25" t="str">
        <f>E17</f>
        <v xml:space="preserve"> </v>
      </c>
      <c r="G87" s="32"/>
      <c r="H87" s="32"/>
      <c r="I87" s="27" t="s">
        <v>32</v>
      </c>
      <c r="J87" s="30" t="str">
        <f>E23</f>
        <v>Ing. Martina Hřebeková</v>
      </c>
      <c r="K87" s="32"/>
      <c r="L87" s="94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5.15" customHeight="1" x14ac:dyDescent="0.2">
      <c r="A88" s="32"/>
      <c r="B88" s="33"/>
      <c r="C88" s="27" t="s">
        <v>30</v>
      </c>
      <c r="D88" s="32"/>
      <c r="E88" s="32"/>
      <c r="F88" s="25" t="str">
        <f>IF(E20="","",E20)</f>
        <v>Vyplň údaj</v>
      </c>
      <c r="G88" s="32"/>
      <c r="H88" s="32"/>
      <c r="I88" s="27" t="s">
        <v>35</v>
      </c>
      <c r="J88" s="30" t="str">
        <f>E26</f>
        <v xml:space="preserve"> </v>
      </c>
      <c r="K88" s="32"/>
      <c r="L88" s="94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10.25" customHeight="1" x14ac:dyDescent="0.2">
      <c r="A89" s="32"/>
      <c r="B89" s="33"/>
      <c r="C89" s="32"/>
      <c r="D89" s="32"/>
      <c r="E89" s="32"/>
      <c r="F89" s="32"/>
      <c r="G89" s="32"/>
      <c r="H89" s="32"/>
      <c r="I89" s="32"/>
      <c r="J89" s="32"/>
      <c r="K89" s="32"/>
      <c r="L89" s="94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11" customFormat="1" ht="29.25" customHeight="1" x14ac:dyDescent="0.2">
      <c r="A90" s="119"/>
      <c r="B90" s="120"/>
      <c r="C90" s="121" t="s">
        <v>121</v>
      </c>
      <c r="D90" s="122" t="s">
        <v>57</v>
      </c>
      <c r="E90" s="122" t="s">
        <v>53</v>
      </c>
      <c r="F90" s="122" t="s">
        <v>54</v>
      </c>
      <c r="G90" s="122" t="s">
        <v>122</v>
      </c>
      <c r="H90" s="122" t="s">
        <v>123</v>
      </c>
      <c r="I90" s="122" t="s">
        <v>124</v>
      </c>
      <c r="J90" s="122" t="s">
        <v>113</v>
      </c>
      <c r="K90" s="123" t="s">
        <v>125</v>
      </c>
      <c r="L90" s="124"/>
      <c r="M90" s="57" t="s">
        <v>3</v>
      </c>
      <c r="N90" s="58" t="s">
        <v>42</v>
      </c>
      <c r="O90" s="58" t="s">
        <v>126</v>
      </c>
      <c r="P90" s="58" t="s">
        <v>127</v>
      </c>
      <c r="Q90" s="58" t="s">
        <v>128</v>
      </c>
      <c r="R90" s="58" t="s">
        <v>129</v>
      </c>
      <c r="S90" s="58" t="s">
        <v>130</v>
      </c>
      <c r="T90" s="59" t="s">
        <v>131</v>
      </c>
      <c r="U90" s="119"/>
      <c r="V90" s="119"/>
      <c r="W90" s="119"/>
      <c r="X90" s="119"/>
      <c r="Y90" s="119"/>
      <c r="Z90" s="119"/>
      <c r="AA90" s="119"/>
      <c r="AB90" s="119"/>
      <c r="AC90" s="119"/>
      <c r="AD90" s="119"/>
      <c r="AE90" s="119"/>
    </row>
    <row r="91" spans="1:65" s="2" customFormat="1" ht="22.75" customHeight="1" x14ac:dyDescent="0.35">
      <c r="A91" s="32"/>
      <c r="B91" s="33"/>
      <c r="C91" s="64" t="s">
        <v>132</v>
      </c>
      <c r="D91" s="32"/>
      <c r="E91" s="32"/>
      <c r="F91" s="32"/>
      <c r="G91" s="32"/>
      <c r="H91" s="32"/>
      <c r="I91" s="32"/>
      <c r="J91" s="125">
        <f>BK91</f>
        <v>0</v>
      </c>
      <c r="K91" s="32"/>
      <c r="L91" s="33"/>
      <c r="M91" s="60"/>
      <c r="N91" s="51"/>
      <c r="O91" s="61"/>
      <c r="P91" s="126">
        <f>P92</f>
        <v>0</v>
      </c>
      <c r="Q91" s="61"/>
      <c r="R91" s="126">
        <f>R92</f>
        <v>197.54419799999999</v>
      </c>
      <c r="S91" s="61"/>
      <c r="T91" s="127">
        <f>T92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71</v>
      </c>
      <c r="AU91" s="17" t="s">
        <v>114</v>
      </c>
      <c r="BK91" s="128">
        <f>BK92</f>
        <v>0</v>
      </c>
    </row>
    <row r="92" spans="1:65" s="12" customFormat="1" ht="25.9" customHeight="1" x14ac:dyDescent="0.35">
      <c r="B92" s="129"/>
      <c r="D92" s="130" t="s">
        <v>71</v>
      </c>
      <c r="E92" s="131" t="s">
        <v>133</v>
      </c>
      <c r="F92" s="131" t="s">
        <v>134</v>
      </c>
      <c r="I92" s="132"/>
      <c r="J92" s="133">
        <f>BK92</f>
        <v>0</v>
      </c>
      <c r="L92" s="129"/>
      <c r="M92" s="134"/>
      <c r="N92" s="135"/>
      <c r="O92" s="135"/>
      <c r="P92" s="136">
        <f>P93+P102+P107+P124+P133</f>
        <v>0</v>
      </c>
      <c r="Q92" s="135"/>
      <c r="R92" s="136">
        <f>R93+R102+R107+R124+R133</f>
        <v>197.54419799999999</v>
      </c>
      <c r="S92" s="135"/>
      <c r="T92" s="137">
        <f>T93+T102+T107+T124+T133</f>
        <v>0</v>
      </c>
      <c r="AR92" s="130" t="s">
        <v>79</v>
      </c>
      <c r="AT92" s="138" t="s">
        <v>71</v>
      </c>
      <c r="AU92" s="138" t="s">
        <v>72</v>
      </c>
      <c r="AY92" s="130" t="s">
        <v>135</v>
      </c>
      <c r="BK92" s="139">
        <f>BK93+BK102+BK107+BK124+BK133</f>
        <v>0</v>
      </c>
    </row>
    <row r="93" spans="1:65" s="12" customFormat="1" ht="22.75" customHeight="1" x14ac:dyDescent="0.25">
      <c r="B93" s="129"/>
      <c r="D93" s="130" t="s">
        <v>71</v>
      </c>
      <c r="E93" s="140" t="s">
        <v>79</v>
      </c>
      <c r="F93" s="140" t="s">
        <v>136</v>
      </c>
      <c r="I93" s="132"/>
      <c r="J93" s="141">
        <f>BK93</f>
        <v>0</v>
      </c>
      <c r="L93" s="129"/>
      <c r="M93" s="134"/>
      <c r="N93" s="135"/>
      <c r="O93" s="135"/>
      <c r="P93" s="136">
        <f>SUM(P94:P101)</f>
        <v>0</v>
      </c>
      <c r="Q93" s="135"/>
      <c r="R93" s="136">
        <f>SUM(R94:R101)</f>
        <v>0</v>
      </c>
      <c r="S93" s="135"/>
      <c r="T93" s="137">
        <f>SUM(T94:T101)</f>
        <v>0</v>
      </c>
      <c r="AR93" s="130" t="s">
        <v>79</v>
      </c>
      <c r="AT93" s="138" t="s">
        <v>71</v>
      </c>
      <c r="AU93" s="138" t="s">
        <v>79</v>
      </c>
      <c r="AY93" s="130" t="s">
        <v>135</v>
      </c>
      <c r="BK93" s="139">
        <f>SUM(BK94:BK101)</f>
        <v>0</v>
      </c>
    </row>
    <row r="94" spans="1:65" s="2" customFormat="1" ht="44.25" customHeight="1" x14ac:dyDescent="0.2">
      <c r="A94" s="32"/>
      <c r="B94" s="142"/>
      <c r="C94" s="143" t="s">
        <v>79</v>
      </c>
      <c r="D94" s="143" t="s">
        <v>137</v>
      </c>
      <c r="E94" s="144" t="s">
        <v>282</v>
      </c>
      <c r="F94" s="145" t="s">
        <v>283</v>
      </c>
      <c r="G94" s="146" t="s">
        <v>162</v>
      </c>
      <c r="H94" s="147">
        <v>11.04</v>
      </c>
      <c r="I94" s="148"/>
      <c r="J94" s="149">
        <f>ROUND(I94*H94,2)</f>
        <v>0</v>
      </c>
      <c r="K94" s="145" t="s">
        <v>141</v>
      </c>
      <c r="L94" s="33"/>
      <c r="M94" s="150" t="s">
        <v>3</v>
      </c>
      <c r="N94" s="151" t="s">
        <v>43</v>
      </c>
      <c r="O94" s="53"/>
      <c r="P94" s="152">
        <f>O94*H94</f>
        <v>0</v>
      </c>
      <c r="Q94" s="152">
        <v>0</v>
      </c>
      <c r="R94" s="152">
        <f>Q94*H94</f>
        <v>0</v>
      </c>
      <c r="S94" s="152">
        <v>0</v>
      </c>
      <c r="T94" s="153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54" t="s">
        <v>142</v>
      </c>
      <c r="AT94" s="154" t="s">
        <v>137</v>
      </c>
      <c r="AU94" s="154" t="s">
        <v>81</v>
      </c>
      <c r="AY94" s="17" t="s">
        <v>135</v>
      </c>
      <c r="BE94" s="155">
        <f>IF(N94="základní",J94,0)</f>
        <v>0</v>
      </c>
      <c r="BF94" s="155">
        <f>IF(N94="snížená",J94,0)</f>
        <v>0</v>
      </c>
      <c r="BG94" s="155">
        <f>IF(N94="zákl. přenesená",J94,0)</f>
        <v>0</v>
      </c>
      <c r="BH94" s="155">
        <f>IF(N94="sníž. přenesená",J94,0)</f>
        <v>0</v>
      </c>
      <c r="BI94" s="155">
        <f>IF(N94="nulová",J94,0)</f>
        <v>0</v>
      </c>
      <c r="BJ94" s="17" t="s">
        <v>79</v>
      </c>
      <c r="BK94" s="155">
        <f>ROUND(I94*H94,2)</f>
        <v>0</v>
      </c>
      <c r="BL94" s="17" t="s">
        <v>142</v>
      </c>
      <c r="BM94" s="154" t="s">
        <v>626</v>
      </c>
    </row>
    <row r="95" spans="1:65" s="13" customFormat="1" ht="10" x14ac:dyDescent="0.2">
      <c r="B95" s="156"/>
      <c r="D95" s="157" t="s">
        <v>144</v>
      </c>
      <c r="E95" s="158" t="s">
        <v>3</v>
      </c>
      <c r="F95" s="159" t="s">
        <v>627</v>
      </c>
      <c r="H95" s="160">
        <v>5.94</v>
      </c>
      <c r="I95" s="161"/>
      <c r="L95" s="156"/>
      <c r="M95" s="162"/>
      <c r="N95" s="163"/>
      <c r="O95" s="163"/>
      <c r="P95" s="163"/>
      <c r="Q95" s="163"/>
      <c r="R95" s="163"/>
      <c r="S95" s="163"/>
      <c r="T95" s="164"/>
      <c r="AT95" s="158" t="s">
        <v>144</v>
      </c>
      <c r="AU95" s="158" t="s">
        <v>81</v>
      </c>
      <c r="AV95" s="13" t="s">
        <v>81</v>
      </c>
      <c r="AW95" s="13" t="s">
        <v>34</v>
      </c>
      <c r="AX95" s="13" t="s">
        <v>72</v>
      </c>
      <c r="AY95" s="158" t="s">
        <v>135</v>
      </c>
    </row>
    <row r="96" spans="1:65" s="13" customFormat="1" ht="10" x14ac:dyDescent="0.2">
      <c r="B96" s="156"/>
      <c r="D96" s="157" t="s">
        <v>144</v>
      </c>
      <c r="E96" s="158" t="s">
        <v>3</v>
      </c>
      <c r="F96" s="159" t="s">
        <v>628</v>
      </c>
      <c r="H96" s="160">
        <v>5.0999999999999996</v>
      </c>
      <c r="I96" s="161"/>
      <c r="L96" s="156"/>
      <c r="M96" s="162"/>
      <c r="N96" s="163"/>
      <c r="O96" s="163"/>
      <c r="P96" s="163"/>
      <c r="Q96" s="163"/>
      <c r="R96" s="163"/>
      <c r="S96" s="163"/>
      <c r="T96" s="164"/>
      <c r="AT96" s="158" t="s">
        <v>144</v>
      </c>
      <c r="AU96" s="158" t="s">
        <v>81</v>
      </c>
      <c r="AV96" s="13" t="s">
        <v>81</v>
      </c>
      <c r="AW96" s="13" t="s">
        <v>34</v>
      </c>
      <c r="AX96" s="13" t="s">
        <v>72</v>
      </c>
      <c r="AY96" s="158" t="s">
        <v>135</v>
      </c>
    </row>
    <row r="97" spans="1:65" s="14" customFormat="1" ht="10" x14ac:dyDescent="0.2">
      <c r="B97" s="165"/>
      <c r="D97" s="157" t="s">
        <v>144</v>
      </c>
      <c r="E97" s="166" t="s">
        <v>3</v>
      </c>
      <c r="F97" s="167" t="s">
        <v>629</v>
      </c>
      <c r="H97" s="168">
        <v>11.04</v>
      </c>
      <c r="I97" s="169"/>
      <c r="L97" s="165"/>
      <c r="M97" s="170"/>
      <c r="N97" s="171"/>
      <c r="O97" s="171"/>
      <c r="P97" s="171"/>
      <c r="Q97" s="171"/>
      <c r="R97" s="171"/>
      <c r="S97" s="171"/>
      <c r="T97" s="172"/>
      <c r="AT97" s="166" t="s">
        <v>144</v>
      </c>
      <c r="AU97" s="166" t="s">
        <v>81</v>
      </c>
      <c r="AV97" s="14" t="s">
        <v>142</v>
      </c>
      <c r="AW97" s="14" t="s">
        <v>34</v>
      </c>
      <c r="AX97" s="14" t="s">
        <v>79</v>
      </c>
      <c r="AY97" s="166" t="s">
        <v>135</v>
      </c>
    </row>
    <row r="98" spans="1:65" s="2" customFormat="1" ht="57.5" x14ac:dyDescent="0.2">
      <c r="A98" s="32"/>
      <c r="B98" s="142"/>
      <c r="C98" s="143" t="s">
        <v>81</v>
      </c>
      <c r="D98" s="143" t="s">
        <v>137</v>
      </c>
      <c r="E98" s="144" t="s">
        <v>173</v>
      </c>
      <c r="F98" s="145" t="s">
        <v>174</v>
      </c>
      <c r="G98" s="146" t="s">
        <v>162</v>
      </c>
      <c r="H98" s="147">
        <v>11.04</v>
      </c>
      <c r="I98" s="148"/>
      <c r="J98" s="149">
        <f>ROUND(I98*H98,2)</f>
        <v>0</v>
      </c>
      <c r="K98" s="145" t="s">
        <v>141</v>
      </c>
      <c r="L98" s="33"/>
      <c r="M98" s="150" t="s">
        <v>3</v>
      </c>
      <c r="N98" s="151" t="s">
        <v>43</v>
      </c>
      <c r="O98" s="53"/>
      <c r="P98" s="152">
        <f>O98*H98</f>
        <v>0</v>
      </c>
      <c r="Q98" s="152">
        <v>0</v>
      </c>
      <c r="R98" s="152">
        <f>Q98*H98</f>
        <v>0</v>
      </c>
      <c r="S98" s="152">
        <v>0</v>
      </c>
      <c r="T98" s="153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54" t="s">
        <v>142</v>
      </c>
      <c r="AT98" s="154" t="s">
        <v>137</v>
      </c>
      <c r="AU98" s="154" t="s">
        <v>81</v>
      </c>
      <c r="AY98" s="17" t="s">
        <v>135</v>
      </c>
      <c r="BE98" s="155">
        <f>IF(N98="základní",J98,0)</f>
        <v>0</v>
      </c>
      <c r="BF98" s="155">
        <f>IF(N98="snížená",J98,0)</f>
        <v>0</v>
      </c>
      <c r="BG98" s="155">
        <f>IF(N98="zákl. přenesená",J98,0)</f>
        <v>0</v>
      </c>
      <c r="BH98" s="155">
        <f>IF(N98="sníž. přenesená",J98,0)</f>
        <v>0</v>
      </c>
      <c r="BI98" s="155">
        <f>IF(N98="nulová",J98,0)</f>
        <v>0</v>
      </c>
      <c r="BJ98" s="17" t="s">
        <v>79</v>
      </c>
      <c r="BK98" s="155">
        <f>ROUND(I98*H98,2)</f>
        <v>0</v>
      </c>
      <c r="BL98" s="17" t="s">
        <v>142</v>
      </c>
      <c r="BM98" s="154" t="s">
        <v>630</v>
      </c>
    </row>
    <row r="99" spans="1:65" s="13" customFormat="1" ht="10" x14ac:dyDescent="0.2">
      <c r="B99" s="156"/>
      <c r="D99" s="157" t="s">
        <v>144</v>
      </c>
      <c r="E99" s="158" t="s">
        <v>3</v>
      </c>
      <c r="F99" s="159" t="s">
        <v>627</v>
      </c>
      <c r="H99" s="160">
        <v>5.94</v>
      </c>
      <c r="I99" s="161"/>
      <c r="L99" s="156"/>
      <c r="M99" s="162"/>
      <c r="N99" s="163"/>
      <c r="O99" s="163"/>
      <c r="P99" s="163"/>
      <c r="Q99" s="163"/>
      <c r="R99" s="163"/>
      <c r="S99" s="163"/>
      <c r="T99" s="164"/>
      <c r="AT99" s="158" t="s">
        <v>144</v>
      </c>
      <c r="AU99" s="158" t="s">
        <v>81</v>
      </c>
      <c r="AV99" s="13" t="s">
        <v>81</v>
      </c>
      <c r="AW99" s="13" t="s">
        <v>34</v>
      </c>
      <c r="AX99" s="13" t="s">
        <v>72</v>
      </c>
      <c r="AY99" s="158" t="s">
        <v>135</v>
      </c>
    </row>
    <row r="100" spans="1:65" s="13" customFormat="1" ht="10" x14ac:dyDescent="0.2">
      <c r="B100" s="156"/>
      <c r="D100" s="157" t="s">
        <v>144</v>
      </c>
      <c r="E100" s="158" t="s">
        <v>3</v>
      </c>
      <c r="F100" s="159" t="s">
        <v>628</v>
      </c>
      <c r="H100" s="160">
        <v>5.0999999999999996</v>
      </c>
      <c r="I100" s="161"/>
      <c r="L100" s="156"/>
      <c r="M100" s="162"/>
      <c r="N100" s="163"/>
      <c r="O100" s="163"/>
      <c r="P100" s="163"/>
      <c r="Q100" s="163"/>
      <c r="R100" s="163"/>
      <c r="S100" s="163"/>
      <c r="T100" s="164"/>
      <c r="AT100" s="158" t="s">
        <v>144</v>
      </c>
      <c r="AU100" s="158" t="s">
        <v>81</v>
      </c>
      <c r="AV100" s="13" t="s">
        <v>81</v>
      </c>
      <c r="AW100" s="13" t="s">
        <v>34</v>
      </c>
      <c r="AX100" s="13" t="s">
        <v>72</v>
      </c>
      <c r="AY100" s="158" t="s">
        <v>135</v>
      </c>
    </row>
    <row r="101" spans="1:65" s="14" customFormat="1" ht="10" x14ac:dyDescent="0.2">
      <c r="B101" s="165"/>
      <c r="D101" s="157" t="s">
        <v>144</v>
      </c>
      <c r="E101" s="166" t="s">
        <v>3</v>
      </c>
      <c r="F101" s="167" t="s">
        <v>629</v>
      </c>
      <c r="H101" s="168">
        <v>11.04</v>
      </c>
      <c r="I101" s="169"/>
      <c r="L101" s="165"/>
      <c r="M101" s="170"/>
      <c r="N101" s="171"/>
      <c r="O101" s="171"/>
      <c r="P101" s="171"/>
      <c r="Q101" s="171"/>
      <c r="R101" s="171"/>
      <c r="S101" s="171"/>
      <c r="T101" s="172"/>
      <c r="AT101" s="166" t="s">
        <v>144</v>
      </c>
      <c r="AU101" s="166" t="s">
        <v>81</v>
      </c>
      <c r="AV101" s="14" t="s">
        <v>142</v>
      </c>
      <c r="AW101" s="14" t="s">
        <v>34</v>
      </c>
      <c r="AX101" s="14" t="s">
        <v>79</v>
      </c>
      <c r="AY101" s="166" t="s">
        <v>135</v>
      </c>
    </row>
    <row r="102" spans="1:65" s="12" customFormat="1" ht="22.75" customHeight="1" x14ac:dyDescent="0.25">
      <c r="B102" s="129"/>
      <c r="D102" s="130" t="s">
        <v>71</v>
      </c>
      <c r="E102" s="140" t="s">
        <v>81</v>
      </c>
      <c r="F102" s="140" t="s">
        <v>235</v>
      </c>
      <c r="I102" s="132"/>
      <c r="J102" s="141">
        <f>BK102</f>
        <v>0</v>
      </c>
      <c r="L102" s="129"/>
      <c r="M102" s="134"/>
      <c r="N102" s="135"/>
      <c r="O102" s="135"/>
      <c r="P102" s="136">
        <f>SUM(P103:P106)</f>
        <v>0</v>
      </c>
      <c r="Q102" s="135"/>
      <c r="R102" s="136">
        <f>SUM(R103:R106)</f>
        <v>2.1859200000000003</v>
      </c>
      <c r="S102" s="135"/>
      <c r="T102" s="137">
        <f>SUM(T103:T106)</f>
        <v>0</v>
      </c>
      <c r="AR102" s="130" t="s">
        <v>79</v>
      </c>
      <c r="AT102" s="138" t="s">
        <v>71</v>
      </c>
      <c r="AU102" s="138" t="s">
        <v>79</v>
      </c>
      <c r="AY102" s="130" t="s">
        <v>135</v>
      </c>
      <c r="BK102" s="139">
        <f>SUM(BK103:BK106)</f>
        <v>0</v>
      </c>
    </row>
    <row r="103" spans="1:65" s="2" customFormat="1" ht="23" x14ac:dyDescent="0.2">
      <c r="A103" s="32"/>
      <c r="B103" s="142"/>
      <c r="C103" s="143" t="s">
        <v>151</v>
      </c>
      <c r="D103" s="143" t="s">
        <v>137</v>
      </c>
      <c r="E103" s="144" t="s">
        <v>631</v>
      </c>
      <c r="F103" s="145" t="s">
        <v>632</v>
      </c>
      <c r="G103" s="146" t="s">
        <v>162</v>
      </c>
      <c r="H103" s="147">
        <v>1.1040000000000001</v>
      </c>
      <c r="I103" s="148"/>
      <c r="J103" s="149">
        <f>ROUND(I103*H103,2)</f>
        <v>0</v>
      </c>
      <c r="K103" s="145" t="s">
        <v>141</v>
      </c>
      <c r="L103" s="33"/>
      <c r="M103" s="150" t="s">
        <v>3</v>
      </c>
      <c r="N103" s="151" t="s">
        <v>43</v>
      </c>
      <c r="O103" s="53"/>
      <c r="P103" s="152">
        <f>O103*H103</f>
        <v>0</v>
      </c>
      <c r="Q103" s="152">
        <v>1.98</v>
      </c>
      <c r="R103" s="152">
        <f>Q103*H103</f>
        <v>2.1859200000000003</v>
      </c>
      <c r="S103" s="152">
        <v>0</v>
      </c>
      <c r="T103" s="153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54" t="s">
        <v>142</v>
      </c>
      <c r="AT103" s="154" t="s">
        <v>137</v>
      </c>
      <c r="AU103" s="154" t="s">
        <v>81</v>
      </c>
      <c r="AY103" s="17" t="s">
        <v>135</v>
      </c>
      <c r="BE103" s="155">
        <f>IF(N103="základní",J103,0)</f>
        <v>0</v>
      </c>
      <c r="BF103" s="155">
        <f>IF(N103="snížená",J103,0)</f>
        <v>0</v>
      </c>
      <c r="BG103" s="155">
        <f>IF(N103="zákl. přenesená",J103,0)</f>
        <v>0</v>
      </c>
      <c r="BH103" s="155">
        <f>IF(N103="sníž. přenesená",J103,0)</f>
        <v>0</v>
      </c>
      <c r="BI103" s="155">
        <f>IF(N103="nulová",J103,0)</f>
        <v>0</v>
      </c>
      <c r="BJ103" s="17" t="s">
        <v>79</v>
      </c>
      <c r="BK103" s="155">
        <f>ROUND(I103*H103,2)</f>
        <v>0</v>
      </c>
      <c r="BL103" s="17" t="s">
        <v>142</v>
      </c>
      <c r="BM103" s="154" t="s">
        <v>633</v>
      </c>
    </row>
    <row r="104" spans="1:65" s="13" customFormat="1" ht="10" x14ac:dyDescent="0.2">
      <c r="B104" s="156"/>
      <c r="D104" s="157" t="s">
        <v>144</v>
      </c>
      <c r="E104" s="158" t="s">
        <v>3</v>
      </c>
      <c r="F104" s="159" t="s">
        <v>634</v>
      </c>
      <c r="H104" s="160">
        <v>0.59399999999999997</v>
      </c>
      <c r="I104" s="161"/>
      <c r="L104" s="156"/>
      <c r="M104" s="162"/>
      <c r="N104" s="163"/>
      <c r="O104" s="163"/>
      <c r="P104" s="163"/>
      <c r="Q104" s="163"/>
      <c r="R104" s="163"/>
      <c r="S104" s="163"/>
      <c r="T104" s="164"/>
      <c r="AT104" s="158" t="s">
        <v>144</v>
      </c>
      <c r="AU104" s="158" t="s">
        <v>81</v>
      </c>
      <c r="AV104" s="13" t="s">
        <v>81</v>
      </c>
      <c r="AW104" s="13" t="s">
        <v>34</v>
      </c>
      <c r="AX104" s="13" t="s">
        <v>72</v>
      </c>
      <c r="AY104" s="158" t="s">
        <v>135</v>
      </c>
    </row>
    <row r="105" spans="1:65" s="13" customFormat="1" ht="10" x14ac:dyDescent="0.2">
      <c r="B105" s="156"/>
      <c r="D105" s="157" t="s">
        <v>144</v>
      </c>
      <c r="E105" s="158" t="s">
        <v>3</v>
      </c>
      <c r="F105" s="159" t="s">
        <v>635</v>
      </c>
      <c r="H105" s="160">
        <v>0.51</v>
      </c>
      <c r="I105" s="161"/>
      <c r="L105" s="156"/>
      <c r="M105" s="162"/>
      <c r="N105" s="163"/>
      <c r="O105" s="163"/>
      <c r="P105" s="163"/>
      <c r="Q105" s="163"/>
      <c r="R105" s="163"/>
      <c r="S105" s="163"/>
      <c r="T105" s="164"/>
      <c r="AT105" s="158" t="s">
        <v>144</v>
      </c>
      <c r="AU105" s="158" t="s">
        <v>81</v>
      </c>
      <c r="AV105" s="13" t="s">
        <v>81</v>
      </c>
      <c r="AW105" s="13" t="s">
        <v>34</v>
      </c>
      <c r="AX105" s="13" t="s">
        <v>72</v>
      </c>
      <c r="AY105" s="158" t="s">
        <v>135</v>
      </c>
    </row>
    <row r="106" spans="1:65" s="14" customFormat="1" ht="10" x14ac:dyDescent="0.2">
      <c r="B106" s="165"/>
      <c r="D106" s="157" t="s">
        <v>144</v>
      </c>
      <c r="E106" s="166" t="s">
        <v>3</v>
      </c>
      <c r="F106" s="167" t="s">
        <v>629</v>
      </c>
      <c r="H106" s="168">
        <v>1.1040000000000001</v>
      </c>
      <c r="I106" s="169"/>
      <c r="L106" s="165"/>
      <c r="M106" s="170"/>
      <c r="N106" s="171"/>
      <c r="O106" s="171"/>
      <c r="P106" s="171"/>
      <c r="Q106" s="171"/>
      <c r="R106" s="171"/>
      <c r="S106" s="171"/>
      <c r="T106" s="172"/>
      <c r="AT106" s="166" t="s">
        <v>144</v>
      </c>
      <c r="AU106" s="166" t="s">
        <v>81</v>
      </c>
      <c r="AV106" s="14" t="s">
        <v>142</v>
      </c>
      <c r="AW106" s="14" t="s">
        <v>34</v>
      </c>
      <c r="AX106" s="14" t="s">
        <v>79</v>
      </c>
      <c r="AY106" s="166" t="s">
        <v>135</v>
      </c>
    </row>
    <row r="107" spans="1:65" s="12" customFormat="1" ht="22.75" customHeight="1" x14ac:dyDescent="0.25">
      <c r="B107" s="129"/>
      <c r="D107" s="130" t="s">
        <v>71</v>
      </c>
      <c r="E107" s="140" t="s">
        <v>151</v>
      </c>
      <c r="F107" s="140" t="s">
        <v>292</v>
      </c>
      <c r="I107" s="132"/>
      <c r="J107" s="141">
        <f>BK107</f>
        <v>0</v>
      </c>
      <c r="L107" s="129"/>
      <c r="M107" s="134"/>
      <c r="N107" s="135"/>
      <c r="O107" s="135"/>
      <c r="P107" s="136">
        <f>SUM(P108:P123)</f>
        <v>0</v>
      </c>
      <c r="Q107" s="135"/>
      <c r="R107" s="136">
        <f>SUM(R108:R123)</f>
        <v>0.24295040000000001</v>
      </c>
      <c r="S107" s="135"/>
      <c r="T107" s="137">
        <f>SUM(T108:T123)</f>
        <v>0</v>
      </c>
      <c r="AR107" s="130" t="s">
        <v>79</v>
      </c>
      <c r="AT107" s="138" t="s">
        <v>71</v>
      </c>
      <c r="AU107" s="138" t="s">
        <v>79</v>
      </c>
      <c r="AY107" s="130" t="s">
        <v>135</v>
      </c>
      <c r="BK107" s="139">
        <f>SUM(BK108:BK123)</f>
        <v>0</v>
      </c>
    </row>
    <row r="108" spans="1:65" s="2" customFormat="1" ht="66.75" customHeight="1" x14ac:dyDescent="0.2">
      <c r="A108" s="32"/>
      <c r="B108" s="142"/>
      <c r="C108" s="143" t="s">
        <v>142</v>
      </c>
      <c r="D108" s="143" t="s">
        <v>137</v>
      </c>
      <c r="E108" s="144" t="s">
        <v>302</v>
      </c>
      <c r="F108" s="145" t="s">
        <v>303</v>
      </c>
      <c r="G108" s="146" t="s">
        <v>162</v>
      </c>
      <c r="H108" s="147">
        <v>11.04</v>
      </c>
      <c r="I108" s="148"/>
      <c r="J108" s="149">
        <f>ROUND(I108*H108,2)</f>
        <v>0</v>
      </c>
      <c r="K108" s="145" t="s">
        <v>141</v>
      </c>
      <c r="L108" s="33"/>
      <c r="M108" s="150" t="s">
        <v>3</v>
      </c>
      <c r="N108" s="151" t="s">
        <v>43</v>
      </c>
      <c r="O108" s="53"/>
      <c r="P108" s="152">
        <f>O108*H108</f>
        <v>0</v>
      </c>
      <c r="Q108" s="152">
        <v>0</v>
      </c>
      <c r="R108" s="152">
        <f>Q108*H108</f>
        <v>0</v>
      </c>
      <c r="S108" s="152">
        <v>0</v>
      </c>
      <c r="T108" s="153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54" t="s">
        <v>142</v>
      </c>
      <c r="AT108" s="154" t="s">
        <v>137</v>
      </c>
      <c r="AU108" s="154" t="s">
        <v>81</v>
      </c>
      <c r="AY108" s="17" t="s">
        <v>135</v>
      </c>
      <c r="BE108" s="155">
        <f>IF(N108="základní",J108,0)</f>
        <v>0</v>
      </c>
      <c r="BF108" s="155">
        <f>IF(N108="snížená",J108,0)</f>
        <v>0</v>
      </c>
      <c r="BG108" s="155">
        <f>IF(N108="zákl. přenesená",J108,0)</f>
        <v>0</v>
      </c>
      <c r="BH108" s="155">
        <f>IF(N108="sníž. přenesená",J108,0)</f>
        <v>0</v>
      </c>
      <c r="BI108" s="155">
        <f>IF(N108="nulová",J108,0)</f>
        <v>0</v>
      </c>
      <c r="BJ108" s="17" t="s">
        <v>79</v>
      </c>
      <c r="BK108" s="155">
        <f>ROUND(I108*H108,2)</f>
        <v>0</v>
      </c>
      <c r="BL108" s="17" t="s">
        <v>142</v>
      </c>
      <c r="BM108" s="154" t="s">
        <v>636</v>
      </c>
    </row>
    <row r="109" spans="1:65" s="13" customFormat="1" ht="10" x14ac:dyDescent="0.2">
      <c r="B109" s="156"/>
      <c r="D109" s="157" t="s">
        <v>144</v>
      </c>
      <c r="E109" s="158" t="s">
        <v>3</v>
      </c>
      <c r="F109" s="159" t="s">
        <v>627</v>
      </c>
      <c r="H109" s="160">
        <v>5.94</v>
      </c>
      <c r="I109" s="161"/>
      <c r="L109" s="156"/>
      <c r="M109" s="162"/>
      <c r="N109" s="163"/>
      <c r="O109" s="163"/>
      <c r="P109" s="163"/>
      <c r="Q109" s="163"/>
      <c r="R109" s="163"/>
      <c r="S109" s="163"/>
      <c r="T109" s="164"/>
      <c r="AT109" s="158" t="s">
        <v>144</v>
      </c>
      <c r="AU109" s="158" t="s">
        <v>81</v>
      </c>
      <c r="AV109" s="13" t="s">
        <v>81</v>
      </c>
      <c r="AW109" s="13" t="s">
        <v>34</v>
      </c>
      <c r="AX109" s="13" t="s">
        <v>72</v>
      </c>
      <c r="AY109" s="158" t="s">
        <v>135</v>
      </c>
    </row>
    <row r="110" spans="1:65" s="13" customFormat="1" ht="10" x14ac:dyDescent="0.2">
      <c r="B110" s="156"/>
      <c r="D110" s="157" t="s">
        <v>144</v>
      </c>
      <c r="E110" s="158" t="s">
        <v>3</v>
      </c>
      <c r="F110" s="159" t="s">
        <v>628</v>
      </c>
      <c r="H110" s="160">
        <v>5.0999999999999996</v>
      </c>
      <c r="I110" s="161"/>
      <c r="L110" s="156"/>
      <c r="M110" s="162"/>
      <c r="N110" s="163"/>
      <c r="O110" s="163"/>
      <c r="P110" s="163"/>
      <c r="Q110" s="163"/>
      <c r="R110" s="163"/>
      <c r="S110" s="163"/>
      <c r="T110" s="164"/>
      <c r="AT110" s="158" t="s">
        <v>144</v>
      </c>
      <c r="AU110" s="158" t="s">
        <v>81</v>
      </c>
      <c r="AV110" s="13" t="s">
        <v>81</v>
      </c>
      <c r="AW110" s="13" t="s">
        <v>34</v>
      </c>
      <c r="AX110" s="13" t="s">
        <v>72</v>
      </c>
      <c r="AY110" s="158" t="s">
        <v>135</v>
      </c>
    </row>
    <row r="111" spans="1:65" s="14" customFormat="1" ht="10" x14ac:dyDescent="0.2">
      <c r="B111" s="165"/>
      <c r="D111" s="157" t="s">
        <v>144</v>
      </c>
      <c r="E111" s="166" t="s">
        <v>3</v>
      </c>
      <c r="F111" s="167" t="s">
        <v>629</v>
      </c>
      <c r="H111" s="168">
        <v>11.04</v>
      </c>
      <c r="I111" s="169"/>
      <c r="L111" s="165"/>
      <c r="M111" s="170"/>
      <c r="N111" s="171"/>
      <c r="O111" s="171"/>
      <c r="P111" s="171"/>
      <c r="Q111" s="171"/>
      <c r="R111" s="171"/>
      <c r="S111" s="171"/>
      <c r="T111" s="172"/>
      <c r="AT111" s="166" t="s">
        <v>144</v>
      </c>
      <c r="AU111" s="166" t="s">
        <v>81</v>
      </c>
      <c r="AV111" s="14" t="s">
        <v>142</v>
      </c>
      <c r="AW111" s="14" t="s">
        <v>34</v>
      </c>
      <c r="AX111" s="14" t="s">
        <v>79</v>
      </c>
      <c r="AY111" s="166" t="s">
        <v>135</v>
      </c>
    </row>
    <row r="112" spans="1:65" s="2" customFormat="1" ht="69" x14ac:dyDescent="0.2">
      <c r="A112" s="32"/>
      <c r="B112" s="142"/>
      <c r="C112" s="143" t="s">
        <v>159</v>
      </c>
      <c r="D112" s="143" t="s">
        <v>137</v>
      </c>
      <c r="E112" s="144" t="s">
        <v>312</v>
      </c>
      <c r="F112" s="145" t="s">
        <v>313</v>
      </c>
      <c r="G112" s="146" t="s">
        <v>148</v>
      </c>
      <c r="H112" s="147">
        <v>29.92</v>
      </c>
      <c r="I112" s="148"/>
      <c r="J112" s="149">
        <f>ROUND(I112*H112,2)</f>
        <v>0</v>
      </c>
      <c r="K112" s="145" t="s">
        <v>141</v>
      </c>
      <c r="L112" s="33"/>
      <c r="M112" s="150" t="s">
        <v>3</v>
      </c>
      <c r="N112" s="151" t="s">
        <v>43</v>
      </c>
      <c r="O112" s="53"/>
      <c r="P112" s="152">
        <f>O112*H112</f>
        <v>0</v>
      </c>
      <c r="Q112" s="152">
        <v>7.26E-3</v>
      </c>
      <c r="R112" s="152">
        <f>Q112*H112</f>
        <v>0.2172192</v>
      </c>
      <c r="S112" s="152">
        <v>0</v>
      </c>
      <c r="T112" s="153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54" t="s">
        <v>142</v>
      </c>
      <c r="AT112" s="154" t="s">
        <v>137</v>
      </c>
      <c r="AU112" s="154" t="s">
        <v>81</v>
      </c>
      <c r="AY112" s="17" t="s">
        <v>135</v>
      </c>
      <c r="BE112" s="155">
        <f>IF(N112="základní",J112,0)</f>
        <v>0</v>
      </c>
      <c r="BF112" s="155">
        <f>IF(N112="snížená",J112,0)</f>
        <v>0</v>
      </c>
      <c r="BG112" s="155">
        <f>IF(N112="zákl. přenesená",J112,0)</f>
        <v>0</v>
      </c>
      <c r="BH112" s="155">
        <f>IF(N112="sníž. přenesená",J112,0)</f>
        <v>0</v>
      </c>
      <c r="BI112" s="155">
        <f>IF(N112="nulová",J112,0)</f>
        <v>0</v>
      </c>
      <c r="BJ112" s="17" t="s">
        <v>79</v>
      </c>
      <c r="BK112" s="155">
        <f>ROUND(I112*H112,2)</f>
        <v>0</v>
      </c>
      <c r="BL112" s="17" t="s">
        <v>142</v>
      </c>
      <c r="BM112" s="154" t="s">
        <v>637</v>
      </c>
    </row>
    <row r="113" spans="1:65" s="13" customFormat="1" ht="10" x14ac:dyDescent="0.2">
      <c r="B113" s="156"/>
      <c r="D113" s="157" t="s">
        <v>144</v>
      </c>
      <c r="E113" s="158" t="s">
        <v>3</v>
      </c>
      <c r="F113" s="159" t="s">
        <v>638</v>
      </c>
      <c r="H113" s="160">
        <v>15.84</v>
      </c>
      <c r="I113" s="161"/>
      <c r="L113" s="156"/>
      <c r="M113" s="162"/>
      <c r="N113" s="163"/>
      <c r="O113" s="163"/>
      <c r="P113" s="163"/>
      <c r="Q113" s="163"/>
      <c r="R113" s="163"/>
      <c r="S113" s="163"/>
      <c r="T113" s="164"/>
      <c r="AT113" s="158" t="s">
        <v>144</v>
      </c>
      <c r="AU113" s="158" t="s">
        <v>81</v>
      </c>
      <c r="AV113" s="13" t="s">
        <v>81</v>
      </c>
      <c r="AW113" s="13" t="s">
        <v>34</v>
      </c>
      <c r="AX113" s="13" t="s">
        <v>72</v>
      </c>
      <c r="AY113" s="158" t="s">
        <v>135</v>
      </c>
    </row>
    <row r="114" spans="1:65" s="13" customFormat="1" ht="10" x14ac:dyDescent="0.2">
      <c r="B114" s="156"/>
      <c r="D114" s="157" t="s">
        <v>144</v>
      </c>
      <c r="E114" s="158" t="s">
        <v>3</v>
      </c>
      <c r="F114" s="159" t="s">
        <v>639</v>
      </c>
      <c r="H114" s="160">
        <v>14.08</v>
      </c>
      <c r="I114" s="161"/>
      <c r="L114" s="156"/>
      <c r="M114" s="162"/>
      <c r="N114" s="163"/>
      <c r="O114" s="163"/>
      <c r="P114" s="163"/>
      <c r="Q114" s="163"/>
      <c r="R114" s="163"/>
      <c r="S114" s="163"/>
      <c r="T114" s="164"/>
      <c r="AT114" s="158" t="s">
        <v>144</v>
      </c>
      <c r="AU114" s="158" t="s">
        <v>81</v>
      </c>
      <c r="AV114" s="13" t="s">
        <v>81</v>
      </c>
      <c r="AW114" s="13" t="s">
        <v>34</v>
      </c>
      <c r="AX114" s="13" t="s">
        <v>72</v>
      </c>
      <c r="AY114" s="158" t="s">
        <v>135</v>
      </c>
    </row>
    <row r="115" spans="1:65" s="14" customFormat="1" ht="10" x14ac:dyDescent="0.2">
      <c r="B115" s="165"/>
      <c r="D115" s="157" t="s">
        <v>144</v>
      </c>
      <c r="E115" s="166" t="s">
        <v>3</v>
      </c>
      <c r="F115" s="167" t="s">
        <v>629</v>
      </c>
      <c r="H115" s="168">
        <v>29.92</v>
      </c>
      <c r="I115" s="169"/>
      <c r="L115" s="165"/>
      <c r="M115" s="170"/>
      <c r="N115" s="171"/>
      <c r="O115" s="171"/>
      <c r="P115" s="171"/>
      <c r="Q115" s="171"/>
      <c r="R115" s="171"/>
      <c r="S115" s="171"/>
      <c r="T115" s="172"/>
      <c r="AT115" s="166" t="s">
        <v>144</v>
      </c>
      <c r="AU115" s="166" t="s">
        <v>81</v>
      </c>
      <c r="AV115" s="14" t="s">
        <v>142</v>
      </c>
      <c r="AW115" s="14" t="s">
        <v>34</v>
      </c>
      <c r="AX115" s="14" t="s">
        <v>79</v>
      </c>
      <c r="AY115" s="166" t="s">
        <v>135</v>
      </c>
    </row>
    <row r="116" spans="1:65" s="2" customFormat="1" ht="69" x14ac:dyDescent="0.2">
      <c r="A116" s="32"/>
      <c r="B116" s="142"/>
      <c r="C116" s="143" t="s">
        <v>167</v>
      </c>
      <c r="D116" s="143" t="s">
        <v>137</v>
      </c>
      <c r="E116" s="144" t="s">
        <v>316</v>
      </c>
      <c r="F116" s="145" t="s">
        <v>317</v>
      </c>
      <c r="G116" s="146" t="s">
        <v>148</v>
      </c>
      <c r="H116" s="147">
        <v>29.92</v>
      </c>
      <c r="I116" s="148"/>
      <c r="J116" s="149">
        <f>ROUND(I116*H116,2)</f>
        <v>0</v>
      </c>
      <c r="K116" s="145" t="s">
        <v>141</v>
      </c>
      <c r="L116" s="33"/>
      <c r="M116" s="150" t="s">
        <v>3</v>
      </c>
      <c r="N116" s="151" t="s">
        <v>43</v>
      </c>
      <c r="O116" s="53"/>
      <c r="P116" s="152">
        <f>O116*H116</f>
        <v>0</v>
      </c>
      <c r="Q116" s="152">
        <v>8.5999999999999998E-4</v>
      </c>
      <c r="R116" s="152">
        <f>Q116*H116</f>
        <v>2.5731199999999999E-2</v>
      </c>
      <c r="S116" s="152">
        <v>0</v>
      </c>
      <c r="T116" s="153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54" t="s">
        <v>142</v>
      </c>
      <c r="AT116" s="154" t="s">
        <v>137</v>
      </c>
      <c r="AU116" s="154" t="s">
        <v>81</v>
      </c>
      <c r="AY116" s="17" t="s">
        <v>135</v>
      </c>
      <c r="BE116" s="155">
        <f>IF(N116="základní",J116,0)</f>
        <v>0</v>
      </c>
      <c r="BF116" s="155">
        <f>IF(N116="snížená",J116,0)</f>
        <v>0</v>
      </c>
      <c r="BG116" s="155">
        <f>IF(N116="zákl. přenesená",J116,0)</f>
        <v>0</v>
      </c>
      <c r="BH116" s="155">
        <f>IF(N116="sníž. přenesená",J116,0)</f>
        <v>0</v>
      </c>
      <c r="BI116" s="155">
        <f>IF(N116="nulová",J116,0)</f>
        <v>0</v>
      </c>
      <c r="BJ116" s="17" t="s">
        <v>79</v>
      </c>
      <c r="BK116" s="155">
        <f>ROUND(I116*H116,2)</f>
        <v>0</v>
      </c>
      <c r="BL116" s="17" t="s">
        <v>142</v>
      </c>
      <c r="BM116" s="154" t="s">
        <v>640</v>
      </c>
    </row>
    <row r="117" spans="1:65" s="13" customFormat="1" ht="10" x14ac:dyDescent="0.2">
      <c r="B117" s="156"/>
      <c r="D117" s="157" t="s">
        <v>144</v>
      </c>
      <c r="E117" s="158" t="s">
        <v>3</v>
      </c>
      <c r="F117" s="159" t="s">
        <v>638</v>
      </c>
      <c r="H117" s="160">
        <v>15.84</v>
      </c>
      <c r="I117" s="161"/>
      <c r="L117" s="156"/>
      <c r="M117" s="162"/>
      <c r="N117" s="163"/>
      <c r="O117" s="163"/>
      <c r="P117" s="163"/>
      <c r="Q117" s="163"/>
      <c r="R117" s="163"/>
      <c r="S117" s="163"/>
      <c r="T117" s="164"/>
      <c r="AT117" s="158" t="s">
        <v>144</v>
      </c>
      <c r="AU117" s="158" t="s">
        <v>81</v>
      </c>
      <c r="AV117" s="13" t="s">
        <v>81</v>
      </c>
      <c r="AW117" s="13" t="s">
        <v>34</v>
      </c>
      <c r="AX117" s="13" t="s">
        <v>72</v>
      </c>
      <c r="AY117" s="158" t="s">
        <v>135</v>
      </c>
    </row>
    <row r="118" spans="1:65" s="13" customFormat="1" ht="10" x14ac:dyDescent="0.2">
      <c r="B118" s="156"/>
      <c r="D118" s="157" t="s">
        <v>144</v>
      </c>
      <c r="E118" s="158" t="s">
        <v>3</v>
      </c>
      <c r="F118" s="159" t="s">
        <v>639</v>
      </c>
      <c r="H118" s="160">
        <v>14.08</v>
      </c>
      <c r="I118" s="161"/>
      <c r="L118" s="156"/>
      <c r="M118" s="162"/>
      <c r="N118" s="163"/>
      <c r="O118" s="163"/>
      <c r="P118" s="163"/>
      <c r="Q118" s="163"/>
      <c r="R118" s="163"/>
      <c r="S118" s="163"/>
      <c r="T118" s="164"/>
      <c r="AT118" s="158" t="s">
        <v>144</v>
      </c>
      <c r="AU118" s="158" t="s">
        <v>81</v>
      </c>
      <c r="AV118" s="13" t="s">
        <v>81</v>
      </c>
      <c r="AW118" s="13" t="s">
        <v>34</v>
      </c>
      <c r="AX118" s="13" t="s">
        <v>72</v>
      </c>
      <c r="AY118" s="158" t="s">
        <v>135</v>
      </c>
    </row>
    <row r="119" spans="1:65" s="14" customFormat="1" ht="10" x14ac:dyDescent="0.2">
      <c r="B119" s="165"/>
      <c r="D119" s="157" t="s">
        <v>144</v>
      </c>
      <c r="E119" s="166" t="s">
        <v>3</v>
      </c>
      <c r="F119" s="167" t="s">
        <v>629</v>
      </c>
      <c r="H119" s="168">
        <v>29.92</v>
      </c>
      <c r="I119" s="169"/>
      <c r="L119" s="165"/>
      <c r="M119" s="170"/>
      <c r="N119" s="171"/>
      <c r="O119" s="171"/>
      <c r="P119" s="171"/>
      <c r="Q119" s="171"/>
      <c r="R119" s="171"/>
      <c r="S119" s="171"/>
      <c r="T119" s="172"/>
      <c r="AT119" s="166" t="s">
        <v>144</v>
      </c>
      <c r="AU119" s="166" t="s">
        <v>81</v>
      </c>
      <c r="AV119" s="14" t="s">
        <v>142</v>
      </c>
      <c r="AW119" s="14" t="s">
        <v>34</v>
      </c>
      <c r="AX119" s="14" t="s">
        <v>79</v>
      </c>
      <c r="AY119" s="166" t="s">
        <v>135</v>
      </c>
    </row>
    <row r="120" spans="1:65" s="2" customFormat="1" ht="16.5" customHeight="1" x14ac:dyDescent="0.2">
      <c r="A120" s="32"/>
      <c r="B120" s="142"/>
      <c r="C120" s="143" t="s">
        <v>172</v>
      </c>
      <c r="D120" s="143" t="s">
        <v>137</v>
      </c>
      <c r="E120" s="144" t="s">
        <v>323</v>
      </c>
      <c r="F120" s="145" t="s">
        <v>324</v>
      </c>
      <c r="G120" s="146" t="s">
        <v>148</v>
      </c>
      <c r="H120" s="147">
        <v>74.8</v>
      </c>
      <c r="I120" s="148"/>
      <c r="J120" s="149">
        <f>ROUND(I120*H120,2)</f>
        <v>0</v>
      </c>
      <c r="K120" s="145" t="s">
        <v>3</v>
      </c>
      <c r="L120" s="33"/>
      <c r="M120" s="150" t="s">
        <v>3</v>
      </c>
      <c r="N120" s="151" t="s">
        <v>43</v>
      </c>
      <c r="O120" s="53"/>
      <c r="P120" s="152">
        <f>O120*H120</f>
        <v>0</v>
      </c>
      <c r="Q120" s="152">
        <v>0</v>
      </c>
      <c r="R120" s="152">
        <f>Q120*H120</f>
        <v>0</v>
      </c>
      <c r="S120" s="152">
        <v>0</v>
      </c>
      <c r="T120" s="153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54" t="s">
        <v>142</v>
      </c>
      <c r="AT120" s="154" t="s">
        <v>137</v>
      </c>
      <c r="AU120" s="154" t="s">
        <v>81</v>
      </c>
      <c r="AY120" s="17" t="s">
        <v>135</v>
      </c>
      <c r="BE120" s="155">
        <f>IF(N120="základní",J120,0)</f>
        <v>0</v>
      </c>
      <c r="BF120" s="155">
        <f>IF(N120="snížená",J120,0)</f>
        <v>0</v>
      </c>
      <c r="BG120" s="155">
        <f>IF(N120="zákl. přenesená",J120,0)</f>
        <v>0</v>
      </c>
      <c r="BH120" s="155">
        <f>IF(N120="sníž. přenesená",J120,0)</f>
        <v>0</v>
      </c>
      <c r="BI120" s="155">
        <f>IF(N120="nulová",J120,0)</f>
        <v>0</v>
      </c>
      <c r="BJ120" s="17" t="s">
        <v>79</v>
      </c>
      <c r="BK120" s="155">
        <f>ROUND(I120*H120,2)</f>
        <v>0</v>
      </c>
      <c r="BL120" s="17" t="s">
        <v>142</v>
      </c>
      <c r="BM120" s="154" t="s">
        <v>641</v>
      </c>
    </row>
    <row r="121" spans="1:65" s="13" customFormat="1" ht="10" x14ac:dyDescent="0.2">
      <c r="B121" s="156"/>
      <c r="D121" s="157" t="s">
        <v>144</v>
      </c>
      <c r="E121" s="158" t="s">
        <v>3</v>
      </c>
      <c r="F121" s="159" t="s">
        <v>642</v>
      </c>
      <c r="H121" s="160">
        <v>39.6</v>
      </c>
      <c r="I121" s="161"/>
      <c r="L121" s="156"/>
      <c r="M121" s="162"/>
      <c r="N121" s="163"/>
      <c r="O121" s="163"/>
      <c r="P121" s="163"/>
      <c r="Q121" s="163"/>
      <c r="R121" s="163"/>
      <c r="S121" s="163"/>
      <c r="T121" s="164"/>
      <c r="AT121" s="158" t="s">
        <v>144</v>
      </c>
      <c r="AU121" s="158" t="s">
        <v>81</v>
      </c>
      <c r="AV121" s="13" t="s">
        <v>81</v>
      </c>
      <c r="AW121" s="13" t="s">
        <v>34</v>
      </c>
      <c r="AX121" s="13" t="s">
        <v>72</v>
      </c>
      <c r="AY121" s="158" t="s">
        <v>135</v>
      </c>
    </row>
    <row r="122" spans="1:65" s="13" customFormat="1" ht="10" x14ac:dyDescent="0.2">
      <c r="B122" s="156"/>
      <c r="D122" s="157" t="s">
        <v>144</v>
      </c>
      <c r="E122" s="158" t="s">
        <v>3</v>
      </c>
      <c r="F122" s="159" t="s">
        <v>643</v>
      </c>
      <c r="H122" s="160">
        <v>35.200000000000003</v>
      </c>
      <c r="I122" s="161"/>
      <c r="L122" s="156"/>
      <c r="M122" s="162"/>
      <c r="N122" s="163"/>
      <c r="O122" s="163"/>
      <c r="P122" s="163"/>
      <c r="Q122" s="163"/>
      <c r="R122" s="163"/>
      <c r="S122" s="163"/>
      <c r="T122" s="164"/>
      <c r="AT122" s="158" t="s">
        <v>144</v>
      </c>
      <c r="AU122" s="158" t="s">
        <v>81</v>
      </c>
      <c r="AV122" s="13" t="s">
        <v>81</v>
      </c>
      <c r="AW122" s="13" t="s">
        <v>34</v>
      </c>
      <c r="AX122" s="13" t="s">
        <v>72</v>
      </c>
      <c r="AY122" s="158" t="s">
        <v>135</v>
      </c>
    </row>
    <row r="123" spans="1:65" s="14" customFormat="1" ht="10" x14ac:dyDescent="0.2">
      <c r="B123" s="165"/>
      <c r="D123" s="157" t="s">
        <v>144</v>
      </c>
      <c r="E123" s="166" t="s">
        <v>3</v>
      </c>
      <c r="F123" s="167" t="s">
        <v>629</v>
      </c>
      <c r="H123" s="168">
        <v>74.8</v>
      </c>
      <c r="I123" s="169"/>
      <c r="L123" s="165"/>
      <c r="M123" s="170"/>
      <c r="N123" s="171"/>
      <c r="O123" s="171"/>
      <c r="P123" s="171"/>
      <c r="Q123" s="171"/>
      <c r="R123" s="171"/>
      <c r="S123" s="171"/>
      <c r="T123" s="172"/>
      <c r="AT123" s="166" t="s">
        <v>144</v>
      </c>
      <c r="AU123" s="166" t="s">
        <v>81</v>
      </c>
      <c r="AV123" s="14" t="s">
        <v>142</v>
      </c>
      <c r="AW123" s="14" t="s">
        <v>34</v>
      </c>
      <c r="AX123" s="14" t="s">
        <v>79</v>
      </c>
      <c r="AY123" s="166" t="s">
        <v>135</v>
      </c>
    </row>
    <row r="124" spans="1:65" s="12" customFormat="1" ht="22.75" customHeight="1" x14ac:dyDescent="0.25">
      <c r="B124" s="129"/>
      <c r="D124" s="130" t="s">
        <v>71</v>
      </c>
      <c r="E124" s="140" t="s">
        <v>142</v>
      </c>
      <c r="F124" s="140" t="s">
        <v>246</v>
      </c>
      <c r="I124" s="132"/>
      <c r="J124" s="141">
        <f>BK124</f>
        <v>0</v>
      </c>
      <c r="L124" s="129"/>
      <c r="M124" s="134"/>
      <c r="N124" s="135"/>
      <c r="O124" s="135"/>
      <c r="P124" s="136">
        <f>SUM(P125:P132)</f>
        <v>0</v>
      </c>
      <c r="Q124" s="135"/>
      <c r="R124" s="136">
        <f>SUM(R125:R132)</f>
        <v>195.1153276</v>
      </c>
      <c r="S124" s="135"/>
      <c r="T124" s="137">
        <f>SUM(T125:T132)</f>
        <v>0</v>
      </c>
      <c r="AR124" s="130" t="s">
        <v>79</v>
      </c>
      <c r="AT124" s="138" t="s">
        <v>71</v>
      </c>
      <c r="AU124" s="138" t="s">
        <v>79</v>
      </c>
      <c r="AY124" s="130" t="s">
        <v>135</v>
      </c>
      <c r="BK124" s="139">
        <f>SUM(BK125:BK132)</f>
        <v>0</v>
      </c>
    </row>
    <row r="125" spans="1:65" s="2" customFormat="1" ht="23" x14ac:dyDescent="0.2">
      <c r="A125" s="32"/>
      <c r="B125" s="142"/>
      <c r="C125" s="143" t="s">
        <v>177</v>
      </c>
      <c r="D125" s="143" t="s">
        <v>137</v>
      </c>
      <c r="E125" s="144" t="s">
        <v>644</v>
      </c>
      <c r="F125" s="145" t="s">
        <v>645</v>
      </c>
      <c r="G125" s="146" t="s">
        <v>148</v>
      </c>
      <c r="H125" s="147">
        <v>45.06</v>
      </c>
      <c r="I125" s="148"/>
      <c r="J125" s="149">
        <f>ROUND(I125*H125,2)</f>
        <v>0</v>
      </c>
      <c r="K125" s="145" t="s">
        <v>141</v>
      </c>
      <c r="L125" s="33"/>
      <c r="M125" s="150" t="s">
        <v>3</v>
      </c>
      <c r="N125" s="151" t="s">
        <v>43</v>
      </c>
      <c r="O125" s="53"/>
      <c r="P125" s="152">
        <f>O125*H125</f>
        <v>0</v>
      </c>
      <c r="Q125" s="152">
        <v>0.31879000000000002</v>
      </c>
      <c r="R125" s="152">
        <f>Q125*H125</f>
        <v>14.364677400000001</v>
      </c>
      <c r="S125" s="152">
        <v>0</v>
      </c>
      <c r="T125" s="153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4" t="s">
        <v>142</v>
      </c>
      <c r="AT125" s="154" t="s">
        <v>137</v>
      </c>
      <c r="AU125" s="154" t="s">
        <v>81</v>
      </c>
      <c r="AY125" s="17" t="s">
        <v>135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7" t="s">
        <v>79</v>
      </c>
      <c r="BK125" s="155">
        <f>ROUND(I125*H125,2)</f>
        <v>0</v>
      </c>
      <c r="BL125" s="17" t="s">
        <v>142</v>
      </c>
      <c r="BM125" s="154" t="s">
        <v>646</v>
      </c>
    </row>
    <row r="126" spans="1:65" s="13" customFormat="1" ht="10" x14ac:dyDescent="0.2">
      <c r="B126" s="156"/>
      <c r="D126" s="157" t="s">
        <v>144</v>
      </c>
      <c r="E126" s="158" t="s">
        <v>3</v>
      </c>
      <c r="F126" s="159" t="s">
        <v>647</v>
      </c>
      <c r="H126" s="160">
        <v>45.06</v>
      </c>
      <c r="I126" s="161"/>
      <c r="L126" s="156"/>
      <c r="M126" s="162"/>
      <c r="N126" s="163"/>
      <c r="O126" s="163"/>
      <c r="P126" s="163"/>
      <c r="Q126" s="163"/>
      <c r="R126" s="163"/>
      <c r="S126" s="163"/>
      <c r="T126" s="164"/>
      <c r="AT126" s="158" t="s">
        <v>144</v>
      </c>
      <c r="AU126" s="158" t="s">
        <v>81</v>
      </c>
      <c r="AV126" s="13" t="s">
        <v>81</v>
      </c>
      <c r="AW126" s="13" t="s">
        <v>34</v>
      </c>
      <c r="AX126" s="13" t="s">
        <v>79</v>
      </c>
      <c r="AY126" s="158" t="s">
        <v>135</v>
      </c>
    </row>
    <row r="127" spans="1:65" s="2" customFormat="1" ht="34.5" x14ac:dyDescent="0.2">
      <c r="A127" s="32"/>
      <c r="B127" s="142"/>
      <c r="C127" s="143" t="s">
        <v>182</v>
      </c>
      <c r="D127" s="143" t="s">
        <v>137</v>
      </c>
      <c r="E127" s="144" t="s">
        <v>337</v>
      </c>
      <c r="F127" s="145" t="s">
        <v>338</v>
      </c>
      <c r="G127" s="146" t="s">
        <v>162</v>
      </c>
      <c r="H127" s="147">
        <v>8.1750000000000007</v>
      </c>
      <c r="I127" s="148"/>
      <c r="J127" s="149">
        <f>ROUND(I127*H127,2)</f>
        <v>0</v>
      </c>
      <c r="K127" s="145" t="s">
        <v>141</v>
      </c>
      <c r="L127" s="33"/>
      <c r="M127" s="150" t="s">
        <v>3</v>
      </c>
      <c r="N127" s="151" t="s">
        <v>43</v>
      </c>
      <c r="O127" s="53"/>
      <c r="P127" s="152">
        <f>O127*H127</f>
        <v>0</v>
      </c>
      <c r="Q127" s="152">
        <v>2.13408</v>
      </c>
      <c r="R127" s="152">
        <f>Q127*H127</f>
        <v>17.446104000000002</v>
      </c>
      <c r="S127" s="152">
        <v>0</v>
      </c>
      <c r="T127" s="15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4" t="s">
        <v>142</v>
      </c>
      <c r="AT127" s="154" t="s">
        <v>137</v>
      </c>
      <c r="AU127" s="154" t="s">
        <v>81</v>
      </c>
      <c r="AY127" s="17" t="s">
        <v>135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7" t="s">
        <v>79</v>
      </c>
      <c r="BK127" s="155">
        <f>ROUND(I127*H127,2)</f>
        <v>0</v>
      </c>
      <c r="BL127" s="17" t="s">
        <v>142</v>
      </c>
      <c r="BM127" s="154" t="s">
        <v>648</v>
      </c>
    </row>
    <row r="128" spans="1:65" s="13" customFormat="1" ht="10" x14ac:dyDescent="0.2">
      <c r="B128" s="156"/>
      <c r="D128" s="157" t="s">
        <v>144</v>
      </c>
      <c r="E128" s="158" t="s">
        <v>3</v>
      </c>
      <c r="F128" s="159" t="s">
        <v>649</v>
      </c>
      <c r="H128" s="160">
        <v>8.1750000000000007</v>
      </c>
      <c r="I128" s="161"/>
      <c r="L128" s="156"/>
      <c r="M128" s="162"/>
      <c r="N128" s="163"/>
      <c r="O128" s="163"/>
      <c r="P128" s="163"/>
      <c r="Q128" s="163"/>
      <c r="R128" s="163"/>
      <c r="S128" s="163"/>
      <c r="T128" s="164"/>
      <c r="AT128" s="158" t="s">
        <v>144</v>
      </c>
      <c r="AU128" s="158" t="s">
        <v>81</v>
      </c>
      <c r="AV128" s="13" t="s">
        <v>81</v>
      </c>
      <c r="AW128" s="13" t="s">
        <v>34</v>
      </c>
      <c r="AX128" s="13" t="s">
        <v>79</v>
      </c>
      <c r="AY128" s="158" t="s">
        <v>135</v>
      </c>
    </row>
    <row r="129" spans="1:65" s="2" customFormat="1" ht="44.25" customHeight="1" x14ac:dyDescent="0.2">
      <c r="A129" s="32"/>
      <c r="B129" s="142"/>
      <c r="C129" s="143" t="s">
        <v>186</v>
      </c>
      <c r="D129" s="143" t="s">
        <v>137</v>
      </c>
      <c r="E129" s="144" t="s">
        <v>500</v>
      </c>
      <c r="F129" s="145" t="s">
        <v>501</v>
      </c>
      <c r="G129" s="146" t="s">
        <v>148</v>
      </c>
      <c r="H129" s="147">
        <v>45.06</v>
      </c>
      <c r="I129" s="148"/>
      <c r="J129" s="149">
        <f>ROUND(I129*H129,2)</f>
        <v>0</v>
      </c>
      <c r="K129" s="145" t="s">
        <v>141</v>
      </c>
      <c r="L129" s="33"/>
      <c r="M129" s="150" t="s">
        <v>3</v>
      </c>
      <c r="N129" s="151" t="s">
        <v>43</v>
      </c>
      <c r="O129" s="53"/>
      <c r="P129" s="152">
        <f>O129*H129</f>
        <v>0</v>
      </c>
      <c r="Q129" s="152">
        <v>0.82326999999999995</v>
      </c>
      <c r="R129" s="152">
        <f>Q129*H129</f>
        <v>37.096546199999999</v>
      </c>
      <c r="S129" s="152">
        <v>0</v>
      </c>
      <c r="T129" s="15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4" t="s">
        <v>142</v>
      </c>
      <c r="AT129" s="154" t="s">
        <v>137</v>
      </c>
      <c r="AU129" s="154" t="s">
        <v>81</v>
      </c>
      <c r="AY129" s="17" t="s">
        <v>135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7" t="s">
        <v>79</v>
      </c>
      <c r="BK129" s="155">
        <f>ROUND(I129*H129,2)</f>
        <v>0</v>
      </c>
      <c r="BL129" s="17" t="s">
        <v>142</v>
      </c>
      <c r="BM129" s="154" t="s">
        <v>650</v>
      </c>
    </row>
    <row r="130" spans="1:65" s="13" customFormat="1" ht="10" x14ac:dyDescent="0.2">
      <c r="B130" s="156"/>
      <c r="D130" s="157" t="s">
        <v>144</v>
      </c>
      <c r="E130" s="158" t="s">
        <v>3</v>
      </c>
      <c r="F130" s="159" t="s">
        <v>647</v>
      </c>
      <c r="H130" s="160">
        <v>45.06</v>
      </c>
      <c r="I130" s="161"/>
      <c r="L130" s="156"/>
      <c r="M130" s="162"/>
      <c r="N130" s="163"/>
      <c r="O130" s="163"/>
      <c r="P130" s="163"/>
      <c r="Q130" s="163"/>
      <c r="R130" s="163"/>
      <c r="S130" s="163"/>
      <c r="T130" s="164"/>
      <c r="AT130" s="158" t="s">
        <v>144</v>
      </c>
      <c r="AU130" s="158" t="s">
        <v>81</v>
      </c>
      <c r="AV130" s="13" t="s">
        <v>81</v>
      </c>
      <c r="AW130" s="13" t="s">
        <v>34</v>
      </c>
      <c r="AX130" s="13" t="s">
        <v>79</v>
      </c>
      <c r="AY130" s="158" t="s">
        <v>135</v>
      </c>
    </row>
    <row r="131" spans="1:65" s="2" customFormat="1" ht="34.5" x14ac:dyDescent="0.2">
      <c r="A131" s="32"/>
      <c r="B131" s="142"/>
      <c r="C131" s="143" t="s">
        <v>191</v>
      </c>
      <c r="D131" s="143" t="s">
        <v>137</v>
      </c>
      <c r="E131" s="144" t="s">
        <v>651</v>
      </c>
      <c r="F131" s="145" t="s">
        <v>652</v>
      </c>
      <c r="G131" s="146" t="s">
        <v>162</v>
      </c>
      <c r="H131" s="147">
        <v>54.4</v>
      </c>
      <c r="I131" s="148"/>
      <c r="J131" s="149">
        <f>ROUND(I131*H131,2)</f>
        <v>0</v>
      </c>
      <c r="K131" s="145" t="s">
        <v>141</v>
      </c>
      <c r="L131" s="33"/>
      <c r="M131" s="150" t="s">
        <v>3</v>
      </c>
      <c r="N131" s="151" t="s">
        <v>43</v>
      </c>
      <c r="O131" s="53"/>
      <c r="P131" s="152">
        <f>O131*H131</f>
        <v>0</v>
      </c>
      <c r="Q131" s="152">
        <v>2.3199999999999998</v>
      </c>
      <c r="R131" s="152">
        <f>Q131*H131</f>
        <v>126.20799999999998</v>
      </c>
      <c r="S131" s="152">
        <v>0</v>
      </c>
      <c r="T131" s="15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4" t="s">
        <v>142</v>
      </c>
      <c r="AT131" s="154" t="s">
        <v>137</v>
      </c>
      <c r="AU131" s="154" t="s">
        <v>81</v>
      </c>
      <c r="AY131" s="17" t="s">
        <v>135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7" t="s">
        <v>79</v>
      </c>
      <c r="BK131" s="155">
        <f>ROUND(I131*H131,2)</f>
        <v>0</v>
      </c>
      <c r="BL131" s="17" t="s">
        <v>142</v>
      </c>
      <c r="BM131" s="154" t="s">
        <v>653</v>
      </c>
    </row>
    <row r="132" spans="1:65" s="13" customFormat="1" ht="10" x14ac:dyDescent="0.2">
      <c r="B132" s="156"/>
      <c r="D132" s="157" t="s">
        <v>144</v>
      </c>
      <c r="E132" s="158" t="s">
        <v>3</v>
      </c>
      <c r="F132" s="159" t="s">
        <v>654</v>
      </c>
      <c r="H132" s="160">
        <v>54.4</v>
      </c>
      <c r="I132" s="161"/>
      <c r="L132" s="156"/>
      <c r="M132" s="162"/>
      <c r="N132" s="163"/>
      <c r="O132" s="163"/>
      <c r="P132" s="163"/>
      <c r="Q132" s="163"/>
      <c r="R132" s="163"/>
      <c r="S132" s="163"/>
      <c r="T132" s="164"/>
      <c r="AT132" s="158" t="s">
        <v>144</v>
      </c>
      <c r="AU132" s="158" t="s">
        <v>81</v>
      </c>
      <c r="AV132" s="13" t="s">
        <v>81</v>
      </c>
      <c r="AW132" s="13" t="s">
        <v>34</v>
      </c>
      <c r="AX132" s="13" t="s">
        <v>79</v>
      </c>
      <c r="AY132" s="158" t="s">
        <v>135</v>
      </c>
    </row>
    <row r="133" spans="1:65" s="12" customFormat="1" ht="22.75" customHeight="1" x14ac:dyDescent="0.25">
      <c r="B133" s="129"/>
      <c r="D133" s="130" t="s">
        <v>71</v>
      </c>
      <c r="E133" s="140" t="s">
        <v>264</v>
      </c>
      <c r="F133" s="140" t="s">
        <v>265</v>
      </c>
      <c r="I133" s="132"/>
      <c r="J133" s="141">
        <f>BK133</f>
        <v>0</v>
      </c>
      <c r="L133" s="129"/>
      <c r="M133" s="134"/>
      <c r="N133" s="135"/>
      <c r="O133" s="135"/>
      <c r="P133" s="136">
        <f>P134</f>
        <v>0</v>
      </c>
      <c r="Q133" s="135"/>
      <c r="R133" s="136">
        <f>R134</f>
        <v>0</v>
      </c>
      <c r="S133" s="135"/>
      <c r="T133" s="137">
        <f>T134</f>
        <v>0</v>
      </c>
      <c r="AR133" s="130" t="s">
        <v>79</v>
      </c>
      <c r="AT133" s="138" t="s">
        <v>71</v>
      </c>
      <c r="AU133" s="138" t="s">
        <v>79</v>
      </c>
      <c r="AY133" s="130" t="s">
        <v>135</v>
      </c>
      <c r="BK133" s="139">
        <f>BK134</f>
        <v>0</v>
      </c>
    </row>
    <row r="134" spans="1:65" s="2" customFormat="1" ht="21.75" customHeight="1" x14ac:dyDescent="0.2">
      <c r="A134" s="32"/>
      <c r="B134" s="142"/>
      <c r="C134" s="143" t="s">
        <v>196</v>
      </c>
      <c r="D134" s="143" t="s">
        <v>137</v>
      </c>
      <c r="E134" s="144" t="s">
        <v>267</v>
      </c>
      <c r="F134" s="145" t="s">
        <v>268</v>
      </c>
      <c r="G134" s="146" t="s">
        <v>269</v>
      </c>
      <c r="H134" s="147">
        <v>197.54400000000001</v>
      </c>
      <c r="I134" s="148"/>
      <c r="J134" s="149">
        <f>ROUND(I134*H134,2)</f>
        <v>0</v>
      </c>
      <c r="K134" s="145" t="s">
        <v>141</v>
      </c>
      <c r="L134" s="33"/>
      <c r="M134" s="183" t="s">
        <v>3</v>
      </c>
      <c r="N134" s="184" t="s">
        <v>43</v>
      </c>
      <c r="O134" s="185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4" t="s">
        <v>142</v>
      </c>
      <c r="AT134" s="154" t="s">
        <v>137</v>
      </c>
      <c r="AU134" s="154" t="s">
        <v>81</v>
      </c>
      <c r="AY134" s="17" t="s">
        <v>135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7" t="s">
        <v>79</v>
      </c>
      <c r="BK134" s="155">
        <f>ROUND(I134*H134,2)</f>
        <v>0</v>
      </c>
      <c r="BL134" s="17" t="s">
        <v>142</v>
      </c>
      <c r="BM134" s="154" t="s">
        <v>655</v>
      </c>
    </row>
    <row r="135" spans="1:65" s="2" customFormat="1" ht="7" customHeight="1" x14ac:dyDescent="0.2">
      <c r="A135" s="32"/>
      <c r="B135" s="42"/>
      <c r="C135" s="43"/>
      <c r="D135" s="43"/>
      <c r="E135" s="43"/>
      <c r="F135" s="43"/>
      <c r="G135" s="43"/>
      <c r="H135" s="43"/>
      <c r="I135" s="43"/>
      <c r="J135" s="43"/>
      <c r="K135" s="43"/>
      <c r="L135" s="33"/>
      <c r="M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</sheetData>
  <autoFilter ref="C90:K134" xr:uid="{00000000-0009-0000-0000-000007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08"/>
  <sheetViews>
    <sheetView showGridLines="0" workbookViewId="0"/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300" t="s">
        <v>6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7" t="s">
        <v>104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5" customHeight="1" x14ac:dyDescent="0.2">
      <c r="B4" s="20"/>
      <c r="D4" s="21" t="s">
        <v>105</v>
      </c>
      <c r="L4" s="20"/>
      <c r="M4" s="93" t="s">
        <v>11</v>
      </c>
      <c r="AT4" s="17" t="s">
        <v>4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26.25" customHeight="1" x14ac:dyDescent="0.2">
      <c r="B7" s="20"/>
      <c r="E7" s="315" t="str">
        <f>'Rekapitulace stavby'!K6</f>
        <v>Vodní nádrže Jermalské rybníky „ Horní a dolní rybník na p.č. 1906 a 1907 v k.ú. Kaplice</v>
      </c>
      <c r="F7" s="316"/>
      <c r="G7" s="316"/>
      <c r="H7" s="316"/>
      <c r="L7" s="20"/>
    </row>
    <row r="8" spans="1:46" s="2" customFormat="1" ht="12" customHeight="1" x14ac:dyDescent="0.2">
      <c r="A8" s="32"/>
      <c r="B8" s="33"/>
      <c r="C8" s="32"/>
      <c r="D8" s="27" t="s">
        <v>106</v>
      </c>
      <c r="E8" s="32"/>
      <c r="F8" s="32"/>
      <c r="G8" s="32"/>
      <c r="H8" s="32"/>
      <c r="I8" s="32"/>
      <c r="J8" s="32"/>
      <c r="K8" s="32"/>
      <c r="L8" s="9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78" t="s">
        <v>656</v>
      </c>
      <c r="F9" s="317"/>
      <c r="G9" s="317"/>
      <c r="H9" s="317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19</v>
      </c>
      <c r="E11" s="32"/>
      <c r="F11" s="25" t="s">
        <v>20</v>
      </c>
      <c r="G11" s="32"/>
      <c r="H11" s="32"/>
      <c r="I11" s="27" t="s">
        <v>21</v>
      </c>
      <c r="J11" s="25" t="s">
        <v>3</v>
      </c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22</v>
      </c>
      <c r="E12" s="32"/>
      <c r="F12" s="25" t="s">
        <v>23</v>
      </c>
      <c r="G12" s="32"/>
      <c r="H12" s="32"/>
      <c r="I12" s="27" t="s">
        <v>24</v>
      </c>
      <c r="J12" s="50" t="str">
        <f>'Rekapitulace stavby'!AN8</f>
        <v>8. 4. 2021</v>
      </c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26</v>
      </c>
      <c r="E14" s="32"/>
      <c r="F14" s="32"/>
      <c r="G14" s="32"/>
      <c r="H14" s="32"/>
      <c r="I14" s="27" t="s">
        <v>27</v>
      </c>
      <c r="J14" s="25" t="str">
        <f>IF('Rekapitulace stavby'!AN10="","",'Rekapitulace stavby'!AN10)</f>
        <v/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29</v>
      </c>
      <c r="J15" s="25" t="str">
        <f>IF('Rekapitulace stavby'!AN11="","",'Rekapitulace stavby'!AN11)</f>
        <v/>
      </c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30</v>
      </c>
      <c r="E17" s="32"/>
      <c r="F17" s="32"/>
      <c r="G17" s="32"/>
      <c r="H17" s="32"/>
      <c r="I17" s="27" t="s">
        <v>27</v>
      </c>
      <c r="J17" s="28" t="str">
        <f>'Rekapitulace stavby'!AN13</f>
        <v>Vyplň údaj</v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318" t="str">
        <f>'Rekapitulace stavby'!E14</f>
        <v>Vyplň údaj</v>
      </c>
      <c r="F18" s="284"/>
      <c r="G18" s="284"/>
      <c r="H18" s="284"/>
      <c r="I18" s="27" t="s">
        <v>29</v>
      </c>
      <c r="J18" s="28" t="str">
        <f>'Rekapitulace stavby'!AN14</f>
        <v>Vyplň údaj</v>
      </c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32</v>
      </c>
      <c r="E20" s="32"/>
      <c r="F20" s="32"/>
      <c r="G20" s="32"/>
      <c r="H20" s="32"/>
      <c r="I20" s="27" t="s">
        <v>27</v>
      </c>
      <c r="J20" s="25" t="s">
        <v>3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">
        <v>33</v>
      </c>
      <c r="F21" s="32"/>
      <c r="G21" s="32"/>
      <c r="H21" s="32"/>
      <c r="I21" s="27" t="s">
        <v>29</v>
      </c>
      <c r="J21" s="25" t="s">
        <v>3</v>
      </c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35</v>
      </c>
      <c r="E23" s="32"/>
      <c r="F23" s="32"/>
      <c r="G23" s="32"/>
      <c r="H23" s="32"/>
      <c r="I23" s="27" t="s">
        <v>27</v>
      </c>
      <c r="J23" s="25" t="str">
        <f>IF('Rekapitulace stavby'!AN19="","",'Rekapitulace stavby'!AN19)</f>
        <v/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29</v>
      </c>
      <c r="J24" s="25" t="str">
        <f>IF('Rekapitulace stavby'!AN20="","",'Rekapitulace stavby'!AN20)</f>
        <v/>
      </c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71.25" customHeight="1" x14ac:dyDescent="0.2">
      <c r="A27" s="95"/>
      <c r="B27" s="96"/>
      <c r="C27" s="95"/>
      <c r="D27" s="95"/>
      <c r="E27" s="289" t="s">
        <v>110</v>
      </c>
      <c r="F27" s="289"/>
      <c r="G27" s="289"/>
      <c r="H27" s="289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 x14ac:dyDescent="0.2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9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 x14ac:dyDescent="0.2">
      <c r="A30" s="32"/>
      <c r="B30" s="33"/>
      <c r="C30" s="32"/>
      <c r="D30" s="98" t="s">
        <v>38</v>
      </c>
      <c r="E30" s="32"/>
      <c r="F30" s="32"/>
      <c r="G30" s="32"/>
      <c r="H30" s="32"/>
      <c r="I30" s="32"/>
      <c r="J30" s="66">
        <f>ROUND(J86, 2)</f>
        <v>0</v>
      </c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 x14ac:dyDescent="0.2">
      <c r="A32" s="32"/>
      <c r="B32" s="33"/>
      <c r="C32" s="32"/>
      <c r="D32" s="32"/>
      <c r="E32" s="32"/>
      <c r="F32" s="36" t="s">
        <v>40</v>
      </c>
      <c r="G32" s="32"/>
      <c r="H32" s="32"/>
      <c r="I32" s="36" t="s">
        <v>39</v>
      </c>
      <c r="J32" s="36" t="s">
        <v>41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 x14ac:dyDescent="0.2">
      <c r="A33" s="32"/>
      <c r="B33" s="33"/>
      <c r="C33" s="32"/>
      <c r="D33" s="99" t="s">
        <v>42</v>
      </c>
      <c r="E33" s="27" t="s">
        <v>43</v>
      </c>
      <c r="F33" s="100">
        <f>ROUND((SUM(BE86:BE107)),  2)</f>
        <v>0</v>
      </c>
      <c r="G33" s="32"/>
      <c r="H33" s="32"/>
      <c r="I33" s="101">
        <v>0.21</v>
      </c>
      <c r="J33" s="100">
        <f>ROUND(((SUM(BE86:BE107))*I33),  2)</f>
        <v>0</v>
      </c>
      <c r="K33" s="32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 x14ac:dyDescent="0.2">
      <c r="A34" s="32"/>
      <c r="B34" s="33"/>
      <c r="C34" s="32"/>
      <c r="D34" s="32"/>
      <c r="E34" s="27" t="s">
        <v>44</v>
      </c>
      <c r="F34" s="100">
        <f>ROUND((SUM(BF86:BF107)),  2)</f>
        <v>0</v>
      </c>
      <c r="G34" s="32"/>
      <c r="H34" s="32"/>
      <c r="I34" s="101">
        <v>0.15</v>
      </c>
      <c r="J34" s="100">
        <f>ROUND(((SUM(BF86:BF107))*I34),  2)</f>
        <v>0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 x14ac:dyDescent="0.2">
      <c r="A35" s="32"/>
      <c r="B35" s="33"/>
      <c r="C35" s="32"/>
      <c r="D35" s="32"/>
      <c r="E35" s="27" t="s">
        <v>45</v>
      </c>
      <c r="F35" s="100">
        <f>ROUND((SUM(BG86:BG107)),  2)</f>
        <v>0</v>
      </c>
      <c r="G35" s="32"/>
      <c r="H35" s="32"/>
      <c r="I35" s="101">
        <v>0.21</v>
      </c>
      <c r="J35" s="100">
        <f>0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 x14ac:dyDescent="0.2">
      <c r="A36" s="32"/>
      <c r="B36" s="33"/>
      <c r="C36" s="32"/>
      <c r="D36" s="32"/>
      <c r="E36" s="27" t="s">
        <v>46</v>
      </c>
      <c r="F36" s="100">
        <f>ROUND((SUM(BH86:BH107)),  2)</f>
        <v>0</v>
      </c>
      <c r="G36" s="32"/>
      <c r="H36" s="32"/>
      <c r="I36" s="101">
        <v>0.15</v>
      </c>
      <c r="J36" s="100">
        <f>0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3"/>
      <c r="C37" s="32"/>
      <c r="D37" s="32"/>
      <c r="E37" s="27" t="s">
        <v>47</v>
      </c>
      <c r="F37" s="100">
        <f>ROUND((SUM(BI86:BI107)),  2)</f>
        <v>0</v>
      </c>
      <c r="G37" s="32"/>
      <c r="H37" s="32"/>
      <c r="I37" s="101">
        <v>0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 x14ac:dyDescent="0.2">
      <c r="A39" s="32"/>
      <c r="B39" s="33"/>
      <c r="C39" s="102"/>
      <c r="D39" s="103" t="s">
        <v>48</v>
      </c>
      <c r="E39" s="55"/>
      <c r="F39" s="55"/>
      <c r="G39" s="104" t="s">
        <v>49</v>
      </c>
      <c r="H39" s="105" t="s">
        <v>50</v>
      </c>
      <c r="I39" s="55"/>
      <c r="J39" s="106">
        <f>SUM(J30:J37)</f>
        <v>0</v>
      </c>
      <c r="K39" s="107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 x14ac:dyDescent="0.2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7" customHeight="1" x14ac:dyDescent="0.2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9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5" customHeight="1" x14ac:dyDescent="0.2">
      <c r="A45" s="32"/>
      <c r="B45" s="33"/>
      <c r="C45" s="21" t="s">
        <v>111</v>
      </c>
      <c r="D45" s="32"/>
      <c r="E45" s="32"/>
      <c r="F45" s="32"/>
      <c r="G45" s="32"/>
      <c r="H45" s="32"/>
      <c r="I45" s="32"/>
      <c r="J45" s="32"/>
      <c r="K45" s="32"/>
      <c r="L45" s="9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7" customHeight="1" x14ac:dyDescent="0.2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 x14ac:dyDescent="0.2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26.25" customHeight="1" x14ac:dyDescent="0.2">
      <c r="A48" s="32"/>
      <c r="B48" s="33"/>
      <c r="C48" s="32"/>
      <c r="D48" s="32"/>
      <c r="E48" s="315" t="str">
        <f>E7</f>
        <v>Vodní nádrže Jermalské rybníky „ Horní a dolní rybník na p.č. 1906 a 1907 v k.ú. Kaplice</v>
      </c>
      <c r="F48" s="316"/>
      <c r="G48" s="316"/>
      <c r="H48" s="316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106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 x14ac:dyDescent="0.2">
      <c r="A50" s="32"/>
      <c r="B50" s="33"/>
      <c r="C50" s="32"/>
      <c r="D50" s="32"/>
      <c r="E50" s="278" t="str">
        <f>E9</f>
        <v>VON - vedlejší a ostatní náklady</v>
      </c>
      <c r="F50" s="317"/>
      <c r="G50" s="317"/>
      <c r="H50" s="317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7" customHeight="1" x14ac:dyDescent="0.2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9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 x14ac:dyDescent="0.2">
      <c r="A52" s="32"/>
      <c r="B52" s="33"/>
      <c r="C52" s="27" t="s">
        <v>22</v>
      </c>
      <c r="D52" s="32"/>
      <c r="E52" s="32"/>
      <c r="F52" s="25" t="str">
        <f>F12</f>
        <v>k.ú. Kaplice</v>
      </c>
      <c r="G52" s="32"/>
      <c r="H52" s="32"/>
      <c r="I52" s="27" t="s">
        <v>24</v>
      </c>
      <c r="J52" s="50" t="str">
        <f>IF(J12="","",J12)</f>
        <v>8. 4. 2021</v>
      </c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7" customHeight="1" x14ac:dyDescent="0.2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5.65" customHeight="1" x14ac:dyDescent="0.2">
      <c r="A54" s="32"/>
      <c r="B54" s="33"/>
      <c r="C54" s="27" t="s">
        <v>26</v>
      </c>
      <c r="D54" s="32"/>
      <c r="E54" s="32"/>
      <c r="F54" s="25" t="str">
        <f>E15</f>
        <v xml:space="preserve"> </v>
      </c>
      <c r="G54" s="32"/>
      <c r="H54" s="32"/>
      <c r="I54" s="27" t="s">
        <v>32</v>
      </c>
      <c r="J54" s="30" t="str">
        <f>E21</f>
        <v>Ing. Martina Hřebeková</v>
      </c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15" customHeight="1" x14ac:dyDescent="0.2">
      <c r="A55" s="32"/>
      <c r="B55" s="33"/>
      <c r="C55" s="27" t="s">
        <v>30</v>
      </c>
      <c r="D55" s="32"/>
      <c r="E55" s="32"/>
      <c r="F55" s="25" t="str">
        <f>IF(E18="","",E18)</f>
        <v>Vyplň údaj</v>
      </c>
      <c r="G55" s="32"/>
      <c r="H55" s="32"/>
      <c r="I55" s="27" t="s">
        <v>35</v>
      </c>
      <c r="J55" s="30" t="str">
        <f>E24</f>
        <v xml:space="preserve"> </v>
      </c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25" customHeight="1" x14ac:dyDescent="0.2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 x14ac:dyDescent="0.2">
      <c r="A57" s="32"/>
      <c r="B57" s="33"/>
      <c r="C57" s="108" t="s">
        <v>112</v>
      </c>
      <c r="D57" s="102"/>
      <c r="E57" s="102"/>
      <c r="F57" s="102"/>
      <c r="G57" s="102"/>
      <c r="H57" s="102"/>
      <c r="I57" s="102"/>
      <c r="J57" s="109" t="s">
        <v>113</v>
      </c>
      <c r="K57" s="10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25" customHeight="1" x14ac:dyDescent="0.2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75" customHeight="1" x14ac:dyDescent="0.2">
      <c r="A59" s="32"/>
      <c r="B59" s="33"/>
      <c r="C59" s="110" t="s">
        <v>70</v>
      </c>
      <c r="D59" s="32"/>
      <c r="E59" s="32"/>
      <c r="F59" s="32"/>
      <c r="G59" s="32"/>
      <c r="H59" s="32"/>
      <c r="I59" s="32"/>
      <c r="J59" s="66">
        <f>J86</f>
        <v>0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114</v>
      </c>
    </row>
    <row r="60" spans="1:47" s="9" customFormat="1" ht="25" customHeight="1" x14ac:dyDescent="0.2">
      <c r="B60" s="111"/>
      <c r="D60" s="112" t="s">
        <v>115</v>
      </c>
      <c r="E60" s="113"/>
      <c r="F60" s="113"/>
      <c r="G60" s="113"/>
      <c r="H60" s="113"/>
      <c r="I60" s="113"/>
      <c r="J60" s="114">
        <f>J87</f>
        <v>0</v>
      </c>
      <c r="L60" s="111"/>
    </row>
    <row r="61" spans="1:47" s="10" customFormat="1" ht="19.899999999999999" customHeight="1" x14ac:dyDescent="0.2">
      <c r="B61" s="115"/>
      <c r="D61" s="116" t="s">
        <v>116</v>
      </c>
      <c r="E61" s="117"/>
      <c r="F61" s="117"/>
      <c r="G61" s="117"/>
      <c r="H61" s="117"/>
      <c r="I61" s="117"/>
      <c r="J61" s="118">
        <f>J88</f>
        <v>0</v>
      </c>
      <c r="L61" s="115"/>
    </row>
    <row r="62" spans="1:47" s="10" customFormat="1" ht="19.899999999999999" customHeight="1" x14ac:dyDescent="0.2">
      <c r="B62" s="115"/>
      <c r="D62" s="116" t="s">
        <v>117</v>
      </c>
      <c r="E62" s="117"/>
      <c r="F62" s="117"/>
      <c r="G62" s="117"/>
      <c r="H62" s="117"/>
      <c r="I62" s="117"/>
      <c r="J62" s="118">
        <f>J95</f>
        <v>0</v>
      </c>
      <c r="L62" s="115"/>
    </row>
    <row r="63" spans="1:47" s="9" customFormat="1" ht="25" customHeight="1" x14ac:dyDescent="0.2">
      <c r="B63" s="111"/>
      <c r="D63" s="112" t="s">
        <v>657</v>
      </c>
      <c r="E63" s="113"/>
      <c r="F63" s="113"/>
      <c r="G63" s="113"/>
      <c r="H63" s="113"/>
      <c r="I63" s="113"/>
      <c r="J63" s="114">
        <f>J99</f>
        <v>0</v>
      </c>
      <c r="L63" s="111"/>
    </row>
    <row r="64" spans="1:47" s="10" customFormat="1" ht="19.899999999999999" customHeight="1" x14ac:dyDescent="0.2">
      <c r="B64" s="115"/>
      <c r="D64" s="116" t="s">
        <v>658</v>
      </c>
      <c r="E64" s="117"/>
      <c r="F64" s="117"/>
      <c r="G64" s="117"/>
      <c r="H64" s="117"/>
      <c r="I64" s="117"/>
      <c r="J64" s="118">
        <f>J100</f>
        <v>0</v>
      </c>
      <c r="L64" s="115"/>
    </row>
    <row r="65" spans="1:31" s="10" customFormat="1" ht="19.899999999999999" customHeight="1" x14ac:dyDescent="0.2">
      <c r="B65" s="115"/>
      <c r="D65" s="116" t="s">
        <v>659</v>
      </c>
      <c r="E65" s="117"/>
      <c r="F65" s="117"/>
      <c r="G65" s="117"/>
      <c r="H65" s="117"/>
      <c r="I65" s="117"/>
      <c r="J65" s="118">
        <f>J104</f>
        <v>0</v>
      </c>
      <c r="L65" s="115"/>
    </row>
    <row r="66" spans="1:31" s="10" customFormat="1" ht="19.899999999999999" customHeight="1" x14ac:dyDescent="0.2">
      <c r="B66" s="115"/>
      <c r="D66" s="116" t="s">
        <v>660</v>
      </c>
      <c r="E66" s="117"/>
      <c r="F66" s="117"/>
      <c r="G66" s="117"/>
      <c r="H66" s="117"/>
      <c r="I66" s="117"/>
      <c r="J66" s="118">
        <f>J106</f>
        <v>0</v>
      </c>
      <c r="L66" s="115"/>
    </row>
    <row r="67" spans="1:31" s="2" customFormat="1" ht="21.75" customHeight="1" x14ac:dyDescent="0.2">
      <c r="A67" s="32"/>
      <c r="B67" s="33"/>
      <c r="C67" s="32"/>
      <c r="D67" s="32"/>
      <c r="E67" s="32"/>
      <c r="F67" s="32"/>
      <c r="G67" s="32"/>
      <c r="H67" s="32"/>
      <c r="I67" s="32"/>
      <c r="J67" s="32"/>
      <c r="K67" s="32"/>
      <c r="L67" s="94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7" customHeight="1" x14ac:dyDescent="0.2">
      <c r="A68" s="32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94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pans="1:31" s="2" customFormat="1" ht="7" customHeight="1" x14ac:dyDescent="0.2">
      <c r="A72" s="32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9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25" customHeight="1" x14ac:dyDescent="0.2">
      <c r="A73" s="32"/>
      <c r="B73" s="33"/>
      <c r="C73" s="21" t="s">
        <v>120</v>
      </c>
      <c r="D73" s="32"/>
      <c r="E73" s="32"/>
      <c r="F73" s="32"/>
      <c r="G73" s="32"/>
      <c r="H73" s="32"/>
      <c r="I73" s="32"/>
      <c r="J73" s="32"/>
      <c r="K73" s="32"/>
      <c r="L73" s="9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7" customHeight="1" x14ac:dyDescent="0.2">
      <c r="A74" s="32"/>
      <c r="B74" s="33"/>
      <c r="C74" s="32"/>
      <c r="D74" s="32"/>
      <c r="E74" s="32"/>
      <c r="F74" s="32"/>
      <c r="G74" s="32"/>
      <c r="H74" s="32"/>
      <c r="I74" s="32"/>
      <c r="J74" s="32"/>
      <c r="K74" s="32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 x14ac:dyDescent="0.2">
      <c r="A75" s="32"/>
      <c r="B75" s="33"/>
      <c r="C75" s="27" t="s">
        <v>17</v>
      </c>
      <c r="D75" s="32"/>
      <c r="E75" s="32"/>
      <c r="F75" s="32"/>
      <c r="G75" s="32"/>
      <c r="H75" s="32"/>
      <c r="I75" s="32"/>
      <c r="J75" s="32"/>
      <c r="K75" s="32"/>
      <c r="L75" s="9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6.25" customHeight="1" x14ac:dyDescent="0.2">
      <c r="A76" s="32"/>
      <c r="B76" s="33"/>
      <c r="C76" s="32"/>
      <c r="D76" s="32"/>
      <c r="E76" s="315" t="str">
        <f>E7</f>
        <v>Vodní nádrže Jermalské rybníky „ Horní a dolní rybník na p.č. 1906 a 1907 v k.ú. Kaplice</v>
      </c>
      <c r="F76" s="316"/>
      <c r="G76" s="316"/>
      <c r="H76" s="316"/>
      <c r="I76" s="32"/>
      <c r="J76" s="32"/>
      <c r="K76" s="32"/>
      <c r="L76" s="9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 x14ac:dyDescent="0.2">
      <c r="A77" s="32"/>
      <c r="B77" s="33"/>
      <c r="C77" s="27" t="s">
        <v>106</v>
      </c>
      <c r="D77" s="32"/>
      <c r="E77" s="32"/>
      <c r="F77" s="32"/>
      <c r="G77" s="32"/>
      <c r="H77" s="32"/>
      <c r="I77" s="32"/>
      <c r="J77" s="32"/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 x14ac:dyDescent="0.2">
      <c r="A78" s="32"/>
      <c r="B78" s="33"/>
      <c r="C78" s="32"/>
      <c r="D78" s="32"/>
      <c r="E78" s="278" t="str">
        <f>E9</f>
        <v>VON - vedlejší a ostatní náklady</v>
      </c>
      <c r="F78" s="317"/>
      <c r="G78" s="317"/>
      <c r="H78" s="317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7" customHeight="1" x14ac:dyDescent="0.2">
      <c r="A79" s="32"/>
      <c r="B79" s="33"/>
      <c r="C79" s="32"/>
      <c r="D79" s="32"/>
      <c r="E79" s="32"/>
      <c r="F79" s="32"/>
      <c r="G79" s="32"/>
      <c r="H79" s="32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 x14ac:dyDescent="0.2">
      <c r="A80" s="32"/>
      <c r="B80" s="33"/>
      <c r="C80" s="27" t="s">
        <v>22</v>
      </c>
      <c r="D80" s="32"/>
      <c r="E80" s="32"/>
      <c r="F80" s="25" t="str">
        <f>F12</f>
        <v>k.ú. Kaplice</v>
      </c>
      <c r="G80" s="32"/>
      <c r="H80" s="32"/>
      <c r="I80" s="27" t="s">
        <v>24</v>
      </c>
      <c r="J80" s="50" t="str">
        <f>IF(J12="","",J12)</f>
        <v>8. 4. 2021</v>
      </c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7" customHeight="1" x14ac:dyDescent="0.2">
      <c r="A81" s="32"/>
      <c r="B81" s="33"/>
      <c r="C81" s="32"/>
      <c r="D81" s="32"/>
      <c r="E81" s="32"/>
      <c r="F81" s="32"/>
      <c r="G81" s="32"/>
      <c r="H81" s="32"/>
      <c r="I81" s="32"/>
      <c r="J81" s="32"/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25.65" customHeight="1" x14ac:dyDescent="0.2">
      <c r="A82" s="32"/>
      <c r="B82" s="33"/>
      <c r="C82" s="27" t="s">
        <v>26</v>
      </c>
      <c r="D82" s="32"/>
      <c r="E82" s="32"/>
      <c r="F82" s="25" t="str">
        <f>E15</f>
        <v xml:space="preserve"> </v>
      </c>
      <c r="G82" s="32"/>
      <c r="H82" s="32"/>
      <c r="I82" s="27" t="s">
        <v>32</v>
      </c>
      <c r="J82" s="30" t="str">
        <f>E21</f>
        <v>Ing. Martina Hřebeková</v>
      </c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15" customHeight="1" x14ac:dyDescent="0.2">
      <c r="A83" s="32"/>
      <c r="B83" s="33"/>
      <c r="C83" s="27" t="s">
        <v>30</v>
      </c>
      <c r="D83" s="32"/>
      <c r="E83" s="32"/>
      <c r="F83" s="25" t="str">
        <f>IF(E18="","",E18)</f>
        <v>Vyplň údaj</v>
      </c>
      <c r="G83" s="32"/>
      <c r="H83" s="32"/>
      <c r="I83" s="27" t="s">
        <v>35</v>
      </c>
      <c r="J83" s="30" t="str">
        <f>E24</f>
        <v xml:space="preserve"> </v>
      </c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25" customHeight="1" x14ac:dyDescent="0.2">
      <c r="A84" s="32"/>
      <c r="B84" s="33"/>
      <c r="C84" s="32"/>
      <c r="D84" s="32"/>
      <c r="E84" s="32"/>
      <c r="F84" s="32"/>
      <c r="G84" s="32"/>
      <c r="H84" s="32"/>
      <c r="I84" s="32"/>
      <c r="J84" s="32"/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1" customFormat="1" ht="29.25" customHeight="1" x14ac:dyDescent="0.2">
      <c r="A85" s="119"/>
      <c r="B85" s="120"/>
      <c r="C85" s="121" t="s">
        <v>121</v>
      </c>
      <c r="D85" s="122" t="s">
        <v>57</v>
      </c>
      <c r="E85" s="122" t="s">
        <v>53</v>
      </c>
      <c r="F85" s="122" t="s">
        <v>54</v>
      </c>
      <c r="G85" s="122" t="s">
        <v>122</v>
      </c>
      <c r="H85" s="122" t="s">
        <v>123</v>
      </c>
      <c r="I85" s="122" t="s">
        <v>124</v>
      </c>
      <c r="J85" s="122" t="s">
        <v>113</v>
      </c>
      <c r="K85" s="123" t="s">
        <v>125</v>
      </c>
      <c r="L85" s="124"/>
      <c r="M85" s="57" t="s">
        <v>3</v>
      </c>
      <c r="N85" s="58" t="s">
        <v>42</v>
      </c>
      <c r="O85" s="58" t="s">
        <v>126</v>
      </c>
      <c r="P85" s="58" t="s">
        <v>127</v>
      </c>
      <c r="Q85" s="58" t="s">
        <v>128</v>
      </c>
      <c r="R85" s="58" t="s">
        <v>129</v>
      </c>
      <c r="S85" s="58" t="s">
        <v>130</v>
      </c>
      <c r="T85" s="59" t="s">
        <v>131</v>
      </c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</row>
    <row r="86" spans="1:65" s="2" customFormat="1" ht="22.75" customHeight="1" x14ac:dyDescent="0.35">
      <c r="A86" s="32"/>
      <c r="B86" s="33"/>
      <c r="C86" s="64" t="s">
        <v>132</v>
      </c>
      <c r="D86" s="32"/>
      <c r="E86" s="32"/>
      <c r="F86" s="32"/>
      <c r="G86" s="32"/>
      <c r="H86" s="32"/>
      <c r="I86" s="32"/>
      <c r="J86" s="125">
        <f>BK86</f>
        <v>0</v>
      </c>
      <c r="K86" s="32"/>
      <c r="L86" s="33"/>
      <c r="M86" s="60"/>
      <c r="N86" s="51"/>
      <c r="O86" s="61"/>
      <c r="P86" s="126">
        <f>P87+P99</f>
        <v>0</v>
      </c>
      <c r="Q86" s="61"/>
      <c r="R86" s="126">
        <f>R87+R99</f>
        <v>478.76400000000001</v>
      </c>
      <c r="S86" s="61"/>
      <c r="T86" s="127">
        <f>T87+T99</f>
        <v>304.58999999999997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71</v>
      </c>
      <c r="AU86" s="17" t="s">
        <v>114</v>
      </c>
      <c r="BK86" s="128">
        <f>BK87+BK99</f>
        <v>0</v>
      </c>
    </row>
    <row r="87" spans="1:65" s="12" customFormat="1" ht="25.9" customHeight="1" x14ac:dyDescent="0.35">
      <c r="B87" s="129"/>
      <c r="D87" s="130" t="s">
        <v>71</v>
      </c>
      <c r="E87" s="131" t="s">
        <v>133</v>
      </c>
      <c r="F87" s="131" t="s">
        <v>134</v>
      </c>
      <c r="I87" s="132"/>
      <c r="J87" s="133">
        <f>BK87</f>
        <v>0</v>
      </c>
      <c r="L87" s="129"/>
      <c r="M87" s="134"/>
      <c r="N87" s="135"/>
      <c r="O87" s="135"/>
      <c r="P87" s="136">
        <f>P88+P95</f>
        <v>0</v>
      </c>
      <c r="Q87" s="135"/>
      <c r="R87" s="136">
        <f>R88+R95</f>
        <v>478.76400000000001</v>
      </c>
      <c r="S87" s="135"/>
      <c r="T87" s="137">
        <f>T88+T95</f>
        <v>304.58999999999997</v>
      </c>
      <c r="AR87" s="130" t="s">
        <v>79</v>
      </c>
      <c r="AT87" s="138" t="s">
        <v>71</v>
      </c>
      <c r="AU87" s="138" t="s">
        <v>72</v>
      </c>
      <c r="AY87" s="130" t="s">
        <v>135</v>
      </c>
      <c r="BK87" s="139">
        <f>BK88+BK95</f>
        <v>0</v>
      </c>
    </row>
    <row r="88" spans="1:65" s="12" customFormat="1" ht="22.75" customHeight="1" x14ac:dyDescent="0.25">
      <c r="B88" s="129"/>
      <c r="D88" s="130" t="s">
        <v>71</v>
      </c>
      <c r="E88" s="140" t="s">
        <v>79</v>
      </c>
      <c r="F88" s="140" t="s">
        <v>136</v>
      </c>
      <c r="I88" s="132"/>
      <c r="J88" s="141">
        <f>BK88</f>
        <v>0</v>
      </c>
      <c r="L88" s="129"/>
      <c r="M88" s="134"/>
      <c r="N88" s="135"/>
      <c r="O88" s="135"/>
      <c r="P88" s="136">
        <f>SUM(P89:P94)</f>
        <v>0</v>
      </c>
      <c r="Q88" s="135"/>
      <c r="R88" s="136">
        <f>SUM(R89:R94)</f>
        <v>0</v>
      </c>
      <c r="S88" s="135"/>
      <c r="T88" s="137">
        <f>SUM(T89:T94)</f>
        <v>304.58999999999997</v>
      </c>
      <c r="AR88" s="130" t="s">
        <v>79</v>
      </c>
      <c r="AT88" s="138" t="s">
        <v>71</v>
      </c>
      <c r="AU88" s="138" t="s">
        <v>79</v>
      </c>
      <c r="AY88" s="130" t="s">
        <v>135</v>
      </c>
      <c r="BK88" s="139">
        <f>SUM(BK89:BK94)</f>
        <v>0</v>
      </c>
    </row>
    <row r="89" spans="1:65" s="2" customFormat="1" ht="44.25" customHeight="1" x14ac:dyDescent="0.2">
      <c r="A89" s="32"/>
      <c r="B89" s="142"/>
      <c r="C89" s="143" t="s">
        <v>79</v>
      </c>
      <c r="D89" s="143" t="s">
        <v>137</v>
      </c>
      <c r="E89" s="144" t="s">
        <v>661</v>
      </c>
      <c r="F89" s="145" t="s">
        <v>662</v>
      </c>
      <c r="G89" s="146" t="s">
        <v>148</v>
      </c>
      <c r="H89" s="147">
        <v>858</v>
      </c>
      <c r="I89" s="148"/>
      <c r="J89" s="149">
        <f>ROUND(I89*H89,2)</f>
        <v>0</v>
      </c>
      <c r="K89" s="145" t="s">
        <v>141</v>
      </c>
      <c r="L89" s="33"/>
      <c r="M89" s="150" t="s">
        <v>3</v>
      </c>
      <c r="N89" s="151" t="s">
        <v>43</v>
      </c>
      <c r="O89" s="53"/>
      <c r="P89" s="152">
        <f>O89*H89</f>
        <v>0</v>
      </c>
      <c r="Q89" s="152">
        <v>0</v>
      </c>
      <c r="R89" s="152">
        <f>Q89*H89</f>
        <v>0</v>
      </c>
      <c r="S89" s="152">
        <v>0.35499999999999998</v>
      </c>
      <c r="T89" s="153">
        <f>S89*H89</f>
        <v>304.58999999999997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54" t="s">
        <v>142</v>
      </c>
      <c r="AT89" s="154" t="s">
        <v>137</v>
      </c>
      <c r="AU89" s="154" t="s">
        <v>81</v>
      </c>
      <c r="AY89" s="17" t="s">
        <v>135</v>
      </c>
      <c r="BE89" s="155">
        <f>IF(N89="základní",J89,0)</f>
        <v>0</v>
      </c>
      <c r="BF89" s="155">
        <f>IF(N89="snížená",J89,0)</f>
        <v>0</v>
      </c>
      <c r="BG89" s="155">
        <f>IF(N89="zákl. přenesená",J89,0)</f>
        <v>0</v>
      </c>
      <c r="BH89" s="155">
        <f>IF(N89="sníž. přenesená",J89,0)</f>
        <v>0</v>
      </c>
      <c r="BI89" s="155">
        <f>IF(N89="nulová",J89,0)</f>
        <v>0</v>
      </c>
      <c r="BJ89" s="17" t="s">
        <v>79</v>
      </c>
      <c r="BK89" s="155">
        <f>ROUND(I89*H89,2)</f>
        <v>0</v>
      </c>
      <c r="BL89" s="17" t="s">
        <v>142</v>
      </c>
      <c r="BM89" s="154" t="s">
        <v>663</v>
      </c>
    </row>
    <row r="90" spans="1:65" s="13" customFormat="1" ht="10" x14ac:dyDescent="0.2">
      <c r="B90" s="156"/>
      <c r="D90" s="157" t="s">
        <v>144</v>
      </c>
      <c r="E90" s="158" t="s">
        <v>3</v>
      </c>
      <c r="F90" s="159" t="s">
        <v>664</v>
      </c>
      <c r="H90" s="160">
        <v>858</v>
      </c>
      <c r="I90" s="161"/>
      <c r="L90" s="156"/>
      <c r="M90" s="162"/>
      <c r="N90" s="163"/>
      <c r="O90" s="163"/>
      <c r="P90" s="163"/>
      <c r="Q90" s="163"/>
      <c r="R90" s="163"/>
      <c r="S90" s="163"/>
      <c r="T90" s="164"/>
      <c r="AT90" s="158" t="s">
        <v>144</v>
      </c>
      <c r="AU90" s="158" t="s">
        <v>81</v>
      </c>
      <c r="AV90" s="13" t="s">
        <v>81</v>
      </c>
      <c r="AW90" s="13" t="s">
        <v>34</v>
      </c>
      <c r="AX90" s="13" t="s">
        <v>79</v>
      </c>
      <c r="AY90" s="158" t="s">
        <v>135</v>
      </c>
    </row>
    <row r="91" spans="1:65" s="2" customFormat="1" ht="33" customHeight="1" x14ac:dyDescent="0.2">
      <c r="A91" s="32"/>
      <c r="B91" s="142"/>
      <c r="C91" s="143" t="s">
        <v>81</v>
      </c>
      <c r="D91" s="143" t="s">
        <v>137</v>
      </c>
      <c r="E91" s="144" t="s">
        <v>217</v>
      </c>
      <c r="F91" s="145" t="s">
        <v>218</v>
      </c>
      <c r="G91" s="146" t="s">
        <v>148</v>
      </c>
      <c r="H91" s="147">
        <v>1716</v>
      </c>
      <c r="I91" s="148"/>
      <c r="J91" s="149">
        <f>ROUND(I91*H91,2)</f>
        <v>0</v>
      </c>
      <c r="K91" s="145" t="s">
        <v>141</v>
      </c>
      <c r="L91" s="33"/>
      <c r="M91" s="150" t="s">
        <v>3</v>
      </c>
      <c r="N91" s="151" t="s">
        <v>43</v>
      </c>
      <c r="O91" s="53"/>
      <c r="P91" s="152">
        <f>O91*H91</f>
        <v>0</v>
      </c>
      <c r="Q91" s="152">
        <v>0</v>
      </c>
      <c r="R91" s="152">
        <f>Q91*H91</f>
        <v>0</v>
      </c>
      <c r="S91" s="152">
        <v>0</v>
      </c>
      <c r="T91" s="153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54" t="s">
        <v>142</v>
      </c>
      <c r="AT91" s="154" t="s">
        <v>137</v>
      </c>
      <c r="AU91" s="154" t="s">
        <v>81</v>
      </c>
      <c r="AY91" s="17" t="s">
        <v>135</v>
      </c>
      <c r="BE91" s="155">
        <f>IF(N91="základní",J91,0)</f>
        <v>0</v>
      </c>
      <c r="BF91" s="155">
        <f>IF(N91="snížená",J91,0)</f>
        <v>0</v>
      </c>
      <c r="BG91" s="155">
        <f>IF(N91="zákl. přenesená",J91,0)</f>
        <v>0</v>
      </c>
      <c r="BH91" s="155">
        <f>IF(N91="sníž. přenesená",J91,0)</f>
        <v>0</v>
      </c>
      <c r="BI91" s="155">
        <f>IF(N91="nulová",J91,0)</f>
        <v>0</v>
      </c>
      <c r="BJ91" s="17" t="s">
        <v>79</v>
      </c>
      <c r="BK91" s="155">
        <f>ROUND(I91*H91,2)</f>
        <v>0</v>
      </c>
      <c r="BL91" s="17" t="s">
        <v>142</v>
      </c>
      <c r="BM91" s="154" t="s">
        <v>665</v>
      </c>
    </row>
    <row r="92" spans="1:65" s="13" customFormat="1" ht="10" x14ac:dyDescent="0.2">
      <c r="B92" s="156"/>
      <c r="D92" s="157" t="s">
        <v>144</v>
      </c>
      <c r="E92" s="158" t="s">
        <v>3</v>
      </c>
      <c r="F92" s="159" t="s">
        <v>666</v>
      </c>
      <c r="H92" s="160">
        <v>858</v>
      </c>
      <c r="I92" s="161"/>
      <c r="L92" s="156"/>
      <c r="M92" s="162"/>
      <c r="N92" s="163"/>
      <c r="O92" s="163"/>
      <c r="P92" s="163"/>
      <c r="Q92" s="163"/>
      <c r="R92" s="163"/>
      <c r="S92" s="163"/>
      <c r="T92" s="164"/>
      <c r="AT92" s="158" t="s">
        <v>144</v>
      </c>
      <c r="AU92" s="158" t="s">
        <v>81</v>
      </c>
      <c r="AV92" s="13" t="s">
        <v>81</v>
      </c>
      <c r="AW92" s="13" t="s">
        <v>34</v>
      </c>
      <c r="AX92" s="13" t="s">
        <v>72</v>
      </c>
      <c r="AY92" s="158" t="s">
        <v>135</v>
      </c>
    </row>
    <row r="93" spans="1:65" s="13" customFormat="1" ht="10" x14ac:dyDescent="0.2">
      <c r="B93" s="156"/>
      <c r="D93" s="157" t="s">
        <v>144</v>
      </c>
      <c r="E93" s="158" t="s">
        <v>3</v>
      </c>
      <c r="F93" s="159" t="s">
        <v>667</v>
      </c>
      <c r="H93" s="160">
        <v>858</v>
      </c>
      <c r="I93" s="161"/>
      <c r="L93" s="156"/>
      <c r="M93" s="162"/>
      <c r="N93" s="163"/>
      <c r="O93" s="163"/>
      <c r="P93" s="163"/>
      <c r="Q93" s="163"/>
      <c r="R93" s="163"/>
      <c r="S93" s="163"/>
      <c r="T93" s="164"/>
      <c r="AT93" s="158" t="s">
        <v>144</v>
      </c>
      <c r="AU93" s="158" t="s">
        <v>81</v>
      </c>
      <c r="AV93" s="13" t="s">
        <v>81</v>
      </c>
      <c r="AW93" s="13" t="s">
        <v>34</v>
      </c>
      <c r="AX93" s="13" t="s">
        <v>72</v>
      </c>
      <c r="AY93" s="158" t="s">
        <v>135</v>
      </c>
    </row>
    <row r="94" spans="1:65" s="14" customFormat="1" ht="10" x14ac:dyDescent="0.2">
      <c r="B94" s="165"/>
      <c r="D94" s="157" t="s">
        <v>144</v>
      </c>
      <c r="E94" s="166" t="s">
        <v>3</v>
      </c>
      <c r="F94" s="167" t="s">
        <v>166</v>
      </c>
      <c r="H94" s="168">
        <v>1716</v>
      </c>
      <c r="I94" s="169"/>
      <c r="L94" s="165"/>
      <c r="M94" s="170"/>
      <c r="N94" s="171"/>
      <c r="O94" s="171"/>
      <c r="P94" s="171"/>
      <c r="Q94" s="171"/>
      <c r="R94" s="171"/>
      <c r="S94" s="171"/>
      <c r="T94" s="172"/>
      <c r="AT94" s="166" t="s">
        <v>144</v>
      </c>
      <c r="AU94" s="166" t="s">
        <v>81</v>
      </c>
      <c r="AV94" s="14" t="s">
        <v>142</v>
      </c>
      <c r="AW94" s="14" t="s">
        <v>34</v>
      </c>
      <c r="AX94" s="14" t="s">
        <v>79</v>
      </c>
      <c r="AY94" s="166" t="s">
        <v>135</v>
      </c>
    </row>
    <row r="95" spans="1:65" s="12" customFormat="1" ht="22.75" customHeight="1" x14ac:dyDescent="0.25">
      <c r="B95" s="129"/>
      <c r="D95" s="130" t="s">
        <v>71</v>
      </c>
      <c r="E95" s="140" t="s">
        <v>81</v>
      </c>
      <c r="F95" s="140" t="s">
        <v>235</v>
      </c>
      <c r="I95" s="132"/>
      <c r="J95" s="141">
        <f>BK95</f>
        <v>0</v>
      </c>
      <c r="L95" s="129"/>
      <c r="M95" s="134"/>
      <c r="N95" s="135"/>
      <c r="O95" s="135"/>
      <c r="P95" s="136">
        <f>SUM(P96:P98)</f>
        <v>0</v>
      </c>
      <c r="Q95" s="135"/>
      <c r="R95" s="136">
        <f>SUM(R96:R98)</f>
        <v>478.76400000000001</v>
      </c>
      <c r="S95" s="135"/>
      <c r="T95" s="137">
        <f>SUM(T96:T98)</f>
        <v>0</v>
      </c>
      <c r="AR95" s="130" t="s">
        <v>79</v>
      </c>
      <c r="AT95" s="138" t="s">
        <v>71</v>
      </c>
      <c r="AU95" s="138" t="s">
        <v>79</v>
      </c>
      <c r="AY95" s="130" t="s">
        <v>135</v>
      </c>
      <c r="BK95" s="139">
        <f>SUM(BK96:BK98)</f>
        <v>0</v>
      </c>
    </row>
    <row r="96" spans="1:65" s="2" customFormat="1" ht="23" x14ac:dyDescent="0.2">
      <c r="A96" s="32"/>
      <c r="B96" s="142"/>
      <c r="C96" s="143" t="s">
        <v>151</v>
      </c>
      <c r="D96" s="143" t="s">
        <v>137</v>
      </c>
      <c r="E96" s="144" t="s">
        <v>668</v>
      </c>
      <c r="F96" s="145" t="s">
        <v>669</v>
      </c>
      <c r="G96" s="146" t="s">
        <v>148</v>
      </c>
      <c r="H96" s="147">
        <v>858</v>
      </c>
      <c r="I96" s="148"/>
      <c r="J96" s="149">
        <f>ROUND(I96*H96,2)</f>
        <v>0</v>
      </c>
      <c r="K96" s="145" t="s">
        <v>141</v>
      </c>
      <c r="L96" s="33"/>
      <c r="M96" s="150" t="s">
        <v>3</v>
      </c>
      <c r="N96" s="151" t="s">
        <v>43</v>
      </c>
      <c r="O96" s="53"/>
      <c r="P96" s="152">
        <f>O96*H96</f>
        <v>0</v>
      </c>
      <c r="Q96" s="152">
        <v>0.108</v>
      </c>
      <c r="R96" s="152">
        <f>Q96*H96</f>
        <v>92.664000000000001</v>
      </c>
      <c r="S96" s="152">
        <v>0</v>
      </c>
      <c r="T96" s="153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54" t="s">
        <v>142</v>
      </c>
      <c r="AT96" s="154" t="s">
        <v>137</v>
      </c>
      <c r="AU96" s="154" t="s">
        <v>81</v>
      </c>
      <c r="AY96" s="17" t="s">
        <v>135</v>
      </c>
      <c r="BE96" s="155">
        <f>IF(N96="základní",J96,0)</f>
        <v>0</v>
      </c>
      <c r="BF96" s="155">
        <f>IF(N96="snížená",J96,0)</f>
        <v>0</v>
      </c>
      <c r="BG96" s="155">
        <f>IF(N96="zákl. přenesená",J96,0)</f>
        <v>0</v>
      </c>
      <c r="BH96" s="155">
        <f>IF(N96="sníž. přenesená",J96,0)</f>
        <v>0</v>
      </c>
      <c r="BI96" s="155">
        <f>IF(N96="nulová",J96,0)</f>
        <v>0</v>
      </c>
      <c r="BJ96" s="17" t="s">
        <v>79</v>
      </c>
      <c r="BK96" s="155">
        <f>ROUND(I96*H96,2)</f>
        <v>0</v>
      </c>
      <c r="BL96" s="17" t="s">
        <v>142</v>
      </c>
      <c r="BM96" s="154" t="s">
        <v>670</v>
      </c>
    </row>
    <row r="97" spans="1:65" s="13" customFormat="1" ht="10" x14ac:dyDescent="0.2">
      <c r="B97" s="156"/>
      <c r="D97" s="157" t="s">
        <v>144</v>
      </c>
      <c r="E97" s="158" t="s">
        <v>3</v>
      </c>
      <c r="F97" s="159" t="s">
        <v>664</v>
      </c>
      <c r="H97" s="160">
        <v>858</v>
      </c>
      <c r="I97" s="161"/>
      <c r="L97" s="156"/>
      <c r="M97" s="162"/>
      <c r="N97" s="163"/>
      <c r="O97" s="163"/>
      <c r="P97" s="163"/>
      <c r="Q97" s="163"/>
      <c r="R97" s="163"/>
      <c r="S97" s="163"/>
      <c r="T97" s="164"/>
      <c r="AT97" s="158" t="s">
        <v>144</v>
      </c>
      <c r="AU97" s="158" t="s">
        <v>81</v>
      </c>
      <c r="AV97" s="13" t="s">
        <v>81</v>
      </c>
      <c r="AW97" s="13" t="s">
        <v>34</v>
      </c>
      <c r="AX97" s="13" t="s">
        <v>79</v>
      </c>
      <c r="AY97" s="158" t="s">
        <v>135</v>
      </c>
    </row>
    <row r="98" spans="1:65" s="2" customFormat="1" ht="24" x14ac:dyDescent="0.2">
      <c r="A98" s="32"/>
      <c r="B98" s="142"/>
      <c r="C98" s="173" t="s">
        <v>142</v>
      </c>
      <c r="D98" s="173" t="s">
        <v>201</v>
      </c>
      <c r="E98" s="174" t="s">
        <v>671</v>
      </c>
      <c r="F98" s="175" t="s">
        <v>672</v>
      </c>
      <c r="G98" s="176" t="s">
        <v>299</v>
      </c>
      <c r="H98" s="177">
        <v>143</v>
      </c>
      <c r="I98" s="178"/>
      <c r="J98" s="179">
        <f>ROUND(I98*H98,2)</f>
        <v>0</v>
      </c>
      <c r="K98" s="175" t="s">
        <v>3</v>
      </c>
      <c r="L98" s="180"/>
      <c r="M98" s="181" t="s">
        <v>3</v>
      </c>
      <c r="N98" s="182" t="s">
        <v>43</v>
      </c>
      <c r="O98" s="53"/>
      <c r="P98" s="152">
        <f>O98*H98</f>
        <v>0</v>
      </c>
      <c r="Q98" s="152">
        <v>2.7</v>
      </c>
      <c r="R98" s="152">
        <f>Q98*H98</f>
        <v>386.1</v>
      </c>
      <c r="S98" s="152">
        <v>0</v>
      </c>
      <c r="T98" s="153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54" t="s">
        <v>177</v>
      </c>
      <c r="AT98" s="154" t="s">
        <v>201</v>
      </c>
      <c r="AU98" s="154" t="s">
        <v>81</v>
      </c>
      <c r="AY98" s="17" t="s">
        <v>135</v>
      </c>
      <c r="BE98" s="155">
        <f>IF(N98="základní",J98,0)</f>
        <v>0</v>
      </c>
      <c r="BF98" s="155">
        <f>IF(N98="snížená",J98,0)</f>
        <v>0</v>
      </c>
      <c r="BG98" s="155">
        <f>IF(N98="zákl. přenesená",J98,0)</f>
        <v>0</v>
      </c>
      <c r="BH98" s="155">
        <f>IF(N98="sníž. přenesená",J98,0)</f>
        <v>0</v>
      </c>
      <c r="BI98" s="155">
        <f>IF(N98="nulová",J98,0)</f>
        <v>0</v>
      </c>
      <c r="BJ98" s="17" t="s">
        <v>79</v>
      </c>
      <c r="BK98" s="155">
        <f>ROUND(I98*H98,2)</f>
        <v>0</v>
      </c>
      <c r="BL98" s="17" t="s">
        <v>142</v>
      </c>
      <c r="BM98" s="154" t="s">
        <v>673</v>
      </c>
    </row>
    <row r="99" spans="1:65" s="12" customFormat="1" ht="25.9" customHeight="1" x14ac:dyDescent="0.35">
      <c r="B99" s="129"/>
      <c r="D99" s="130" t="s">
        <v>71</v>
      </c>
      <c r="E99" s="131" t="s">
        <v>674</v>
      </c>
      <c r="F99" s="131" t="s">
        <v>675</v>
      </c>
      <c r="I99" s="132"/>
      <c r="J99" s="133">
        <f>BK99</f>
        <v>0</v>
      </c>
      <c r="L99" s="129"/>
      <c r="M99" s="134"/>
      <c r="N99" s="135"/>
      <c r="O99" s="135"/>
      <c r="P99" s="136">
        <f>P100+P104+P106</f>
        <v>0</v>
      </c>
      <c r="Q99" s="135"/>
      <c r="R99" s="136">
        <f>R100+R104+R106</f>
        <v>0</v>
      </c>
      <c r="S99" s="135"/>
      <c r="T99" s="137">
        <f>T100+T104+T106</f>
        <v>0</v>
      </c>
      <c r="AR99" s="130" t="s">
        <v>159</v>
      </c>
      <c r="AT99" s="138" t="s">
        <v>71</v>
      </c>
      <c r="AU99" s="138" t="s">
        <v>72</v>
      </c>
      <c r="AY99" s="130" t="s">
        <v>135</v>
      </c>
      <c r="BK99" s="139">
        <f>BK100+BK104+BK106</f>
        <v>0</v>
      </c>
    </row>
    <row r="100" spans="1:65" s="12" customFormat="1" ht="22.75" customHeight="1" x14ac:dyDescent="0.25">
      <c r="B100" s="129"/>
      <c r="D100" s="130" t="s">
        <v>71</v>
      </c>
      <c r="E100" s="140" t="s">
        <v>676</v>
      </c>
      <c r="F100" s="140" t="s">
        <v>677</v>
      </c>
      <c r="I100" s="132"/>
      <c r="J100" s="141">
        <f>BK100</f>
        <v>0</v>
      </c>
      <c r="L100" s="129"/>
      <c r="M100" s="134"/>
      <c r="N100" s="135"/>
      <c r="O100" s="135"/>
      <c r="P100" s="136">
        <f>SUM(P101:P103)</f>
        <v>0</v>
      </c>
      <c r="Q100" s="135"/>
      <c r="R100" s="136">
        <f>SUM(R101:R103)</f>
        <v>0</v>
      </c>
      <c r="S100" s="135"/>
      <c r="T100" s="137">
        <f>SUM(T101:T103)</f>
        <v>0</v>
      </c>
      <c r="AR100" s="130" t="s">
        <v>159</v>
      </c>
      <c r="AT100" s="138" t="s">
        <v>71</v>
      </c>
      <c r="AU100" s="138" t="s">
        <v>79</v>
      </c>
      <c r="AY100" s="130" t="s">
        <v>135</v>
      </c>
      <c r="BK100" s="139">
        <f>SUM(BK101:BK103)</f>
        <v>0</v>
      </c>
    </row>
    <row r="101" spans="1:65" s="2" customFormat="1" ht="16.5" customHeight="1" x14ac:dyDescent="0.2">
      <c r="A101" s="32"/>
      <c r="B101" s="142"/>
      <c r="C101" s="143" t="s">
        <v>159</v>
      </c>
      <c r="D101" s="143" t="s">
        <v>137</v>
      </c>
      <c r="E101" s="144" t="s">
        <v>678</v>
      </c>
      <c r="F101" s="145" t="s">
        <v>679</v>
      </c>
      <c r="G101" s="146" t="s">
        <v>680</v>
      </c>
      <c r="H101" s="147">
        <v>1</v>
      </c>
      <c r="I101" s="148"/>
      <c r="J101" s="149">
        <f>ROUND(I101*H101,2)</f>
        <v>0</v>
      </c>
      <c r="K101" s="145" t="s">
        <v>141</v>
      </c>
      <c r="L101" s="33"/>
      <c r="M101" s="150" t="s">
        <v>3</v>
      </c>
      <c r="N101" s="151" t="s">
        <v>43</v>
      </c>
      <c r="O101" s="53"/>
      <c r="P101" s="152">
        <f>O101*H101</f>
        <v>0</v>
      </c>
      <c r="Q101" s="152">
        <v>0</v>
      </c>
      <c r="R101" s="152">
        <f>Q101*H101</f>
        <v>0</v>
      </c>
      <c r="S101" s="152">
        <v>0</v>
      </c>
      <c r="T101" s="153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54" t="s">
        <v>681</v>
      </c>
      <c r="AT101" s="154" t="s">
        <v>137</v>
      </c>
      <c r="AU101" s="154" t="s">
        <v>81</v>
      </c>
      <c r="AY101" s="17" t="s">
        <v>135</v>
      </c>
      <c r="BE101" s="155">
        <f>IF(N101="základní",J101,0)</f>
        <v>0</v>
      </c>
      <c r="BF101" s="155">
        <f>IF(N101="snížená",J101,0)</f>
        <v>0</v>
      </c>
      <c r="BG101" s="155">
        <f>IF(N101="zákl. přenesená",J101,0)</f>
        <v>0</v>
      </c>
      <c r="BH101" s="155">
        <f>IF(N101="sníž. přenesená",J101,0)</f>
        <v>0</v>
      </c>
      <c r="BI101" s="155">
        <f>IF(N101="nulová",J101,0)</f>
        <v>0</v>
      </c>
      <c r="BJ101" s="17" t="s">
        <v>79</v>
      </c>
      <c r="BK101" s="155">
        <f>ROUND(I101*H101,2)</f>
        <v>0</v>
      </c>
      <c r="BL101" s="17" t="s">
        <v>681</v>
      </c>
      <c r="BM101" s="154" t="s">
        <v>682</v>
      </c>
    </row>
    <row r="102" spans="1:65" s="2" customFormat="1" ht="21.75" customHeight="1" x14ac:dyDescent="0.2">
      <c r="A102" s="32"/>
      <c r="B102" s="142"/>
      <c r="C102" s="143" t="s">
        <v>167</v>
      </c>
      <c r="D102" s="143" t="s">
        <v>137</v>
      </c>
      <c r="E102" s="144" t="s">
        <v>683</v>
      </c>
      <c r="F102" s="145" t="s">
        <v>684</v>
      </c>
      <c r="G102" s="146" t="s">
        <v>680</v>
      </c>
      <c r="H102" s="147">
        <v>1</v>
      </c>
      <c r="I102" s="148"/>
      <c r="J102" s="149">
        <f>ROUND(I102*H102,2)</f>
        <v>0</v>
      </c>
      <c r="K102" s="145" t="s">
        <v>3</v>
      </c>
      <c r="L102" s="33"/>
      <c r="M102" s="150" t="s">
        <v>3</v>
      </c>
      <c r="N102" s="151" t="s">
        <v>43</v>
      </c>
      <c r="O102" s="53"/>
      <c r="P102" s="152">
        <f>O102*H102</f>
        <v>0</v>
      </c>
      <c r="Q102" s="152">
        <v>0</v>
      </c>
      <c r="R102" s="152">
        <f>Q102*H102</f>
        <v>0</v>
      </c>
      <c r="S102" s="152">
        <v>0</v>
      </c>
      <c r="T102" s="153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54" t="s">
        <v>681</v>
      </c>
      <c r="AT102" s="154" t="s">
        <v>137</v>
      </c>
      <c r="AU102" s="154" t="s">
        <v>81</v>
      </c>
      <c r="AY102" s="17" t="s">
        <v>135</v>
      </c>
      <c r="BE102" s="155">
        <f>IF(N102="základní",J102,0)</f>
        <v>0</v>
      </c>
      <c r="BF102" s="155">
        <f>IF(N102="snížená",J102,0)</f>
        <v>0</v>
      </c>
      <c r="BG102" s="155">
        <f>IF(N102="zákl. přenesená",J102,0)</f>
        <v>0</v>
      </c>
      <c r="BH102" s="155">
        <f>IF(N102="sníž. přenesená",J102,0)</f>
        <v>0</v>
      </c>
      <c r="BI102" s="155">
        <f>IF(N102="nulová",J102,0)</f>
        <v>0</v>
      </c>
      <c r="BJ102" s="17" t="s">
        <v>79</v>
      </c>
      <c r="BK102" s="155">
        <f>ROUND(I102*H102,2)</f>
        <v>0</v>
      </c>
      <c r="BL102" s="17" t="s">
        <v>681</v>
      </c>
      <c r="BM102" s="154" t="s">
        <v>685</v>
      </c>
    </row>
    <row r="103" spans="1:65" s="2" customFormat="1" ht="34.5" x14ac:dyDescent="0.2">
      <c r="A103" s="32"/>
      <c r="B103" s="142"/>
      <c r="C103" s="143" t="s">
        <v>172</v>
      </c>
      <c r="D103" s="143" t="s">
        <v>137</v>
      </c>
      <c r="E103" s="144" t="s">
        <v>686</v>
      </c>
      <c r="F103" s="145" t="s">
        <v>687</v>
      </c>
      <c r="G103" s="146" t="s">
        <v>680</v>
      </c>
      <c r="H103" s="147">
        <v>1</v>
      </c>
      <c r="I103" s="148"/>
      <c r="J103" s="149">
        <f>ROUND(I103*H103,2)</f>
        <v>0</v>
      </c>
      <c r="K103" s="145" t="s">
        <v>3</v>
      </c>
      <c r="L103" s="33"/>
      <c r="M103" s="150" t="s">
        <v>3</v>
      </c>
      <c r="N103" s="151" t="s">
        <v>43</v>
      </c>
      <c r="O103" s="53"/>
      <c r="P103" s="152">
        <f>O103*H103</f>
        <v>0</v>
      </c>
      <c r="Q103" s="152">
        <v>0</v>
      </c>
      <c r="R103" s="152">
        <f>Q103*H103</f>
        <v>0</v>
      </c>
      <c r="S103" s="152">
        <v>0</v>
      </c>
      <c r="T103" s="153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54" t="s">
        <v>681</v>
      </c>
      <c r="AT103" s="154" t="s">
        <v>137</v>
      </c>
      <c r="AU103" s="154" t="s">
        <v>81</v>
      </c>
      <c r="AY103" s="17" t="s">
        <v>135</v>
      </c>
      <c r="BE103" s="155">
        <f>IF(N103="základní",J103,0)</f>
        <v>0</v>
      </c>
      <c r="BF103" s="155">
        <f>IF(N103="snížená",J103,0)</f>
        <v>0</v>
      </c>
      <c r="BG103" s="155">
        <f>IF(N103="zákl. přenesená",J103,0)</f>
        <v>0</v>
      </c>
      <c r="BH103" s="155">
        <f>IF(N103="sníž. přenesená",J103,0)</f>
        <v>0</v>
      </c>
      <c r="BI103" s="155">
        <f>IF(N103="nulová",J103,0)</f>
        <v>0</v>
      </c>
      <c r="BJ103" s="17" t="s">
        <v>79</v>
      </c>
      <c r="BK103" s="155">
        <f>ROUND(I103*H103,2)</f>
        <v>0</v>
      </c>
      <c r="BL103" s="17" t="s">
        <v>681</v>
      </c>
      <c r="BM103" s="154" t="s">
        <v>688</v>
      </c>
    </row>
    <row r="104" spans="1:65" s="12" customFormat="1" ht="22.75" customHeight="1" x14ac:dyDescent="0.25">
      <c r="B104" s="129"/>
      <c r="D104" s="130" t="s">
        <v>71</v>
      </c>
      <c r="E104" s="140" t="s">
        <v>689</v>
      </c>
      <c r="F104" s="140" t="s">
        <v>690</v>
      </c>
      <c r="I104" s="132"/>
      <c r="J104" s="141">
        <f>BK104</f>
        <v>0</v>
      </c>
      <c r="L104" s="129"/>
      <c r="M104" s="134"/>
      <c r="N104" s="135"/>
      <c r="O104" s="135"/>
      <c r="P104" s="136">
        <f>P105</f>
        <v>0</v>
      </c>
      <c r="Q104" s="135"/>
      <c r="R104" s="136">
        <f>R105</f>
        <v>0</v>
      </c>
      <c r="S104" s="135"/>
      <c r="T104" s="137">
        <f>T105</f>
        <v>0</v>
      </c>
      <c r="AR104" s="130" t="s">
        <v>159</v>
      </c>
      <c r="AT104" s="138" t="s">
        <v>71</v>
      </c>
      <c r="AU104" s="138" t="s">
        <v>79</v>
      </c>
      <c r="AY104" s="130" t="s">
        <v>135</v>
      </c>
      <c r="BK104" s="139">
        <f>BK105</f>
        <v>0</v>
      </c>
    </row>
    <row r="105" spans="1:65" s="2" customFormat="1" ht="16.5" customHeight="1" x14ac:dyDescent="0.2">
      <c r="A105" s="32"/>
      <c r="B105" s="142"/>
      <c r="C105" s="143" t="s">
        <v>177</v>
      </c>
      <c r="D105" s="143" t="s">
        <v>137</v>
      </c>
      <c r="E105" s="144" t="s">
        <v>691</v>
      </c>
      <c r="F105" s="145" t="s">
        <v>690</v>
      </c>
      <c r="G105" s="146" t="s">
        <v>680</v>
      </c>
      <c r="H105" s="147">
        <v>1</v>
      </c>
      <c r="I105" s="148"/>
      <c r="J105" s="149">
        <f>ROUND(I105*H105,2)</f>
        <v>0</v>
      </c>
      <c r="K105" s="145" t="s">
        <v>141</v>
      </c>
      <c r="L105" s="33"/>
      <c r="M105" s="150" t="s">
        <v>3</v>
      </c>
      <c r="N105" s="151" t="s">
        <v>43</v>
      </c>
      <c r="O105" s="53"/>
      <c r="P105" s="152">
        <f>O105*H105</f>
        <v>0</v>
      </c>
      <c r="Q105" s="152">
        <v>0</v>
      </c>
      <c r="R105" s="152">
        <f>Q105*H105</f>
        <v>0</v>
      </c>
      <c r="S105" s="152">
        <v>0</v>
      </c>
      <c r="T105" s="153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54" t="s">
        <v>681</v>
      </c>
      <c r="AT105" s="154" t="s">
        <v>137</v>
      </c>
      <c r="AU105" s="154" t="s">
        <v>81</v>
      </c>
      <c r="AY105" s="17" t="s">
        <v>135</v>
      </c>
      <c r="BE105" s="155">
        <f>IF(N105="základní",J105,0)</f>
        <v>0</v>
      </c>
      <c r="BF105" s="155">
        <f>IF(N105="snížená",J105,0)</f>
        <v>0</v>
      </c>
      <c r="BG105" s="155">
        <f>IF(N105="zákl. přenesená",J105,0)</f>
        <v>0</v>
      </c>
      <c r="BH105" s="155">
        <f>IF(N105="sníž. přenesená",J105,0)</f>
        <v>0</v>
      </c>
      <c r="BI105" s="155">
        <f>IF(N105="nulová",J105,0)</f>
        <v>0</v>
      </c>
      <c r="BJ105" s="17" t="s">
        <v>79</v>
      </c>
      <c r="BK105" s="155">
        <f>ROUND(I105*H105,2)</f>
        <v>0</v>
      </c>
      <c r="BL105" s="17" t="s">
        <v>681</v>
      </c>
      <c r="BM105" s="154" t="s">
        <v>692</v>
      </c>
    </row>
    <row r="106" spans="1:65" s="12" customFormat="1" ht="22.75" customHeight="1" x14ac:dyDescent="0.25">
      <c r="B106" s="129"/>
      <c r="D106" s="130" t="s">
        <v>71</v>
      </c>
      <c r="E106" s="140" t="s">
        <v>693</v>
      </c>
      <c r="F106" s="140" t="s">
        <v>694</v>
      </c>
      <c r="I106" s="132"/>
      <c r="J106" s="141">
        <f>BK106</f>
        <v>0</v>
      </c>
      <c r="L106" s="129"/>
      <c r="M106" s="134"/>
      <c r="N106" s="135"/>
      <c r="O106" s="135"/>
      <c r="P106" s="136">
        <f>P107</f>
        <v>0</v>
      </c>
      <c r="Q106" s="135"/>
      <c r="R106" s="136">
        <f>R107</f>
        <v>0</v>
      </c>
      <c r="S106" s="135"/>
      <c r="T106" s="137">
        <f>T107</f>
        <v>0</v>
      </c>
      <c r="AR106" s="130" t="s">
        <v>159</v>
      </c>
      <c r="AT106" s="138" t="s">
        <v>71</v>
      </c>
      <c r="AU106" s="138" t="s">
        <v>79</v>
      </c>
      <c r="AY106" s="130" t="s">
        <v>135</v>
      </c>
      <c r="BK106" s="139">
        <f>BK107</f>
        <v>0</v>
      </c>
    </row>
    <row r="107" spans="1:65" s="2" customFormat="1" ht="55.5" customHeight="1" x14ac:dyDescent="0.2">
      <c r="A107" s="32"/>
      <c r="B107" s="142"/>
      <c r="C107" s="143" t="s">
        <v>182</v>
      </c>
      <c r="D107" s="143" t="s">
        <v>137</v>
      </c>
      <c r="E107" s="144" t="s">
        <v>695</v>
      </c>
      <c r="F107" s="145" t="s">
        <v>696</v>
      </c>
      <c r="G107" s="146" t="s">
        <v>680</v>
      </c>
      <c r="H107" s="147">
        <v>1</v>
      </c>
      <c r="I107" s="148"/>
      <c r="J107" s="149">
        <f>ROUND(I107*H107,2)</f>
        <v>0</v>
      </c>
      <c r="K107" s="145" t="s">
        <v>3</v>
      </c>
      <c r="L107" s="33"/>
      <c r="M107" s="183" t="s">
        <v>3</v>
      </c>
      <c r="N107" s="184" t="s">
        <v>43</v>
      </c>
      <c r="O107" s="185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54" t="s">
        <v>681</v>
      </c>
      <c r="AT107" s="154" t="s">
        <v>137</v>
      </c>
      <c r="AU107" s="154" t="s">
        <v>81</v>
      </c>
      <c r="AY107" s="17" t="s">
        <v>135</v>
      </c>
      <c r="BE107" s="155">
        <f>IF(N107="základní",J107,0)</f>
        <v>0</v>
      </c>
      <c r="BF107" s="155">
        <f>IF(N107="snížená",J107,0)</f>
        <v>0</v>
      </c>
      <c r="BG107" s="155">
        <f>IF(N107="zákl. přenesená",J107,0)</f>
        <v>0</v>
      </c>
      <c r="BH107" s="155">
        <f>IF(N107="sníž. přenesená",J107,0)</f>
        <v>0</v>
      </c>
      <c r="BI107" s="155">
        <f>IF(N107="nulová",J107,0)</f>
        <v>0</v>
      </c>
      <c r="BJ107" s="17" t="s">
        <v>79</v>
      </c>
      <c r="BK107" s="155">
        <f>ROUND(I107*H107,2)</f>
        <v>0</v>
      </c>
      <c r="BL107" s="17" t="s">
        <v>681</v>
      </c>
      <c r="BM107" s="154" t="s">
        <v>697</v>
      </c>
    </row>
    <row r="108" spans="1:65" s="2" customFormat="1" ht="7" customHeight="1" x14ac:dyDescent="0.2">
      <c r="A108" s="32"/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3"/>
      <c r="M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</sheetData>
  <autoFilter ref="C85:K107" xr:uid="{00000000-0009-0000-0000-000008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01 - Hráz</vt:lpstr>
      <vt:lpstr>02 - Výpustné zařízení</vt:lpstr>
      <vt:lpstr>03 - Bezpečnostní přeliv</vt:lpstr>
      <vt:lpstr>04 - Odběrný objekt</vt:lpstr>
      <vt:lpstr>01 - Hráz_01</vt:lpstr>
      <vt:lpstr>02 - Výpustné zařízení_01</vt:lpstr>
      <vt:lpstr>03 - Bezpečnostní přeliv_01</vt:lpstr>
      <vt:lpstr>VON - vedlejší a ostatní ...</vt:lpstr>
      <vt:lpstr>Pokyny pro vyplnění</vt:lpstr>
      <vt:lpstr>'01 - Hráz'!Názvy_tisku</vt:lpstr>
      <vt:lpstr>'01 - Hráz_01'!Názvy_tisku</vt:lpstr>
      <vt:lpstr>'02 - Výpustné zařízení'!Názvy_tisku</vt:lpstr>
      <vt:lpstr>'02 - Výpustné zařízení_01'!Názvy_tisku</vt:lpstr>
      <vt:lpstr>'03 - Bezpečnostní přeliv'!Názvy_tisku</vt:lpstr>
      <vt:lpstr>'03 - Bezpečnostní přeliv_01'!Názvy_tisku</vt:lpstr>
      <vt:lpstr>'04 - Odběrný objekt'!Názvy_tisku</vt:lpstr>
      <vt:lpstr>'Rekapitulace stavby'!Názvy_tisku</vt:lpstr>
      <vt:lpstr>'VON - vedlejší a ostatní ...'!Názvy_tisku</vt:lpstr>
      <vt:lpstr>'01 - Hráz'!Oblast_tisku</vt:lpstr>
      <vt:lpstr>'01 - Hráz_01'!Oblast_tisku</vt:lpstr>
      <vt:lpstr>'02 - Výpustné zařízení'!Oblast_tisku</vt:lpstr>
      <vt:lpstr>'02 - Výpustné zařízení_01'!Oblast_tisku</vt:lpstr>
      <vt:lpstr>'03 - Bezpečnostní přeliv'!Oblast_tisku</vt:lpstr>
      <vt:lpstr>'03 - Bezpečnostní přeliv_01'!Oblast_tisku</vt:lpstr>
      <vt:lpstr>'04 - Odběrný objekt'!Oblast_tisku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LUDEKNEW\uzivatel</dc:creator>
  <cp:lastModifiedBy>dell</cp:lastModifiedBy>
  <dcterms:created xsi:type="dcterms:W3CDTF">2021-04-08T08:51:56Z</dcterms:created>
  <dcterms:modified xsi:type="dcterms:W3CDTF">2021-04-10T10:24:56Z</dcterms:modified>
</cp:coreProperties>
</file>